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1. SÍNTESE ESTATISTICA\105. Maio 2022\"/>
    </mc:Choice>
  </mc:AlternateContent>
  <xr:revisionPtr revIDLastSave="0" documentId="13_ncr:1_{BDBA82AE-CC0A-43BB-A8D5-0B2DE06DBE60}" xr6:coauthVersionLast="47" xr6:coauthVersionMax="47" xr10:uidLastSave="{00000000-0000-0000-0000-000000000000}"/>
  <bookViews>
    <workbookView xWindow="28680" yWindow="-120" windowWidth="29040" windowHeight="15720" firstSheet="2" activeTab="6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55" i="89" l="1"/>
  <c r="AS33" i="89"/>
  <c r="AS11" i="89"/>
  <c r="AS55" i="88"/>
  <c r="AS33" i="88"/>
  <c r="AS11" i="88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I95" i="48"/>
  <c r="H95" i="48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19" i="88"/>
  <c r="O76" i="70"/>
  <c r="O77" i="70"/>
  <c r="L78" i="70"/>
  <c r="N78" i="70"/>
  <c r="O78" i="70"/>
  <c r="L79" i="70"/>
  <c r="N79" i="70"/>
  <c r="O79" i="70"/>
  <c r="P79" i="70" s="1"/>
  <c r="L80" i="70"/>
  <c r="N80" i="70"/>
  <c r="O80" i="70"/>
  <c r="O81" i="70"/>
  <c r="F78" i="70"/>
  <c r="F79" i="70"/>
  <c r="F80" i="70"/>
  <c r="L28" i="66"/>
  <c r="N28" i="66"/>
  <c r="O28" i="66"/>
  <c r="F28" i="66"/>
  <c r="F75" i="66"/>
  <c r="N75" i="66"/>
  <c r="O75" i="66"/>
  <c r="P75" i="66" s="1"/>
  <c r="L75" i="66"/>
  <c r="AS54" i="89"/>
  <c r="AS32" i="89"/>
  <c r="AS10" i="89"/>
  <c r="AS54" i="88"/>
  <c r="AS32" i="88"/>
  <c r="AS10" i="88"/>
  <c r="R19" i="88"/>
  <c r="N93" i="83"/>
  <c r="O93" i="83"/>
  <c r="N94" i="83"/>
  <c r="O94" i="83"/>
  <c r="L93" i="83"/>
  <c r="N59" i="83"/>
  <c r="O59" i="83"/>
  <c r="N60" i="83"/>
  <c r="O60" i="83"/>
  <c r="P60" i="83" s="1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3" i="70"/>
  <c r="N53" i="70"/>
  <c r="O53" i="70"/>
  <c r="P53" i="70" s="1"/>
  <c r="O54" i="70"/>
  <c r="F53" i="70"/>
  <c r="B32" i="70"/>
  <c r="C32" i="70"/>
  <c r="H32" i="70"/>
  <c r="I32" i="70"/>
  <c r="B32" i="66"/>
  <c r="C32" i="66"/>
  <c r="N58" i="47"/>
  <c r="O58" i="47"/>
  <c r="P58" i="47" s="1"/>
  <c r="L58" i="47"/>
  <c r="F58" i="47"/>
  <c r="P94" i="83" l="1"/>
  <c r="P93" i="83"/>
  <c r="P78" i="70"/>
  <c r="P80" i="70"/>
  <c r="P28" i="66"/>
  <c r="P59" i="83"/>
  <c r="J68" i="46"/>
  <c r="K68" i="46"/>
  <c r="L68" i="46"/>
  <c r="N68" i="46"/>
  <c r="O68" i="46"/>
  <c r="J69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J33" i="84"/>
  <c r="I33" i="84"/>
  <c r="D33" i="84"/>
  <c r="C33" i="84"/>
  <c r="J13" i="84"/>
  <c r="I13" i="84"/>
  <c r="L75" i="70"/>
  <c r="N75" i="70"/>
  <c r="O75" i="70"/>
  <c r="P75" i="70" s="1"/>
  <c r="F75" i="70"/>
  <c r="F30" i="70"/>
  <c r="F31" i="70"/>
  <c r="L30" i="70"/>
  <c r="N30" i="70"/>
  <c r="O30" i="70"/>
  <c r="L31" i="70"/>
  <c r="N31" i="70"/>
  <c r="O31" i="70"/>
  <c r="F26" i="66"/>
  <c r="F27" i="66"/>
  <c r="F29" i="66"/>
  <c r="F30" i="66"/>
  <c r="F53" i="66"/>
  <c r="F74" i="66"/>
  <c r="F76" i="66"/>
  <c r="F77" i="66"/>
  <c r="F78" i="66"/>
  <c r="F79" i="66"/>
  <c r="F80" i="66"/>
  <c r="O73" i="66"/>
  <c r="L74" i="66"/>
  <c r="N74" i="66"/>
  <c r="O74" i="66"/>
  <c r="L76" i="66"/>
  <c r="N76" i="66"/>
  <c r="O76" i="66"/>
  <c r="L77" i="66"/>
  <c r="N77" i="66"/>
  <c r="O77" i="66"/>
  <c r="L78" i="66"/>
  <c r="N78" i="66"/>
  <c r="O78" i="66"/>
  <c r="L79" i="66"/>
  <c r="N79" i="66"/>
  <c r="O79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O25" i="66"/>
  <c r="L26" i="66"/>
  <c r="N26" i="66"/>
  <c r="O26" i="66"/>
  <c r="P26" i="66" s="1"/>
  <c r="L27" i="66"/>
  <c r="N27" i="66"/>
  <c r="O27" i="66"/>
  <c r="L29" i="66"/>
  <c r="N29" i="66"/>
  <c r="O29" i="66"/>
  <c r="L30" i="66"/>
  <c r="N30" i="66"/>
  <c r="O30" i="66"/>
  <c r="F88" i="86"/>
  <c r="F89" i="86"/>
  <c r="L88" i="86"/>
  <c r="N88" i="86"/>
  <c r="O88" i="86"/>
  <c r="L89" i="86"/>
  <c r="N89" i="86"/>
  <c r="O89" i="86"/>
  <c r="AS53" i="89"/>
  <c r="AD64" i="89"/>
  <c r="N64" i="89"/>
  <c r="AS31" i="89"/>
  <c r="AS9" i="89"/>
  <c r="N20" i="89"/>
  <c r="AS31" i="88"/>
  <c r="AD42" i="88"/>
  <c r="AS9" i="88"/>
  <c r="AS53" i="88"/>
  <c r="N64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N69" i="70"/>
  <c r="O69" i="70"/>
  <c r="N70" i="70"/>
  <c r="O70" i="70"/>
  <c r="N71" i="70"/>
  <c r="O71" i="70"/>
  <c r="N72" i="70"/>
  <c r="O72" i="70"/>
  <c r="N73" i="70"/>
  <c r="O73" i="70"/>
  <c r="N74" i="70"/>
  <c r="O74" i="70"/>
  <c r="N82" i="70"/>
  <c r="O82" i="70"/>
  <c r="L69" i="70"/>
  <c r="L70" i="70"/>
  <c r="L71" i="70"/>
  <c r="L72" i="70"/>
  <c r="L73" i="70"/>
  <c r="L74" i="70"/>
  <c r="L82" i="70"/>
  <c r="F69" i="70"/>
  <c r="F70" i="70"/>
  <c r="F71" i="70"/>
  <c r="F72" i="70"/>
  <c r="F73" i="70"/>
  <c r="F74" i="70"/>
  <c r="F82" i="70"/>
  <c r="N50" i="70"/>
  <c r="O50" i="70"/>
  <c r="N51" i="70"/>
  <c r="O51" i="70"/>
  <c r="L50" i="70"/>
  <c r="F50" i="70"/>
  <c r="L18" i="70"/>
  <c r="L19" i="70"/>
  <c r="F18" i="70"/>
  <c r="N18" i="70"/>
  <c r="O18" i="70"/>
  <c r="N28" i="70"/>
  <c r="O28" i="70"/>
  <c r="N29" i="70"/>
  <c r="O29" i="70"/>
  <c r="L28" i="70"/>
  <c r="L29" i="70"/>
  <c r="F28" i="70"/>
  <c r="F29" i="70"/>
  <c r="N91" i="68"/>
  <c r="O91" i="68"/>
  <c r="P91" i="68" s="1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47"/>
  <c r="O94" i="47"/>
  <c r="L94" i="47"/>
  <c r="F94" i="47"/>
  <c r="N94" i="36"/>
  <c r="O94" i="36"/>
  <c r="L94" i="36"/>
  <c r="F94" i="36"/>
  <c r="AS52" i="89"/>
  <c r="AS30" i="89"/>
  <c r="AS8" i="89"/>
  <c r="A19" i="89"/>
  <c r="AS52" i="88"/>
  <c r="AS30" i="88"/>
  <c r="AS8" i="88"/>
  <c r="N55" i="83"/>
  <c r="O55" i="83"/>
  <c r="N56" i="83"/>
  <c r="O56" i="83"/>
  <c r="L55" i="83"/>
  <c r="J59" i="83"/>
  <c r="K59" i="83"/>
  <c r="J60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P56" i="68" s="1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77" i="66" l="1"/>
  <c r="P92" i="68"/>
  <c r="P76" i="66"/>
  <c r="P68" i="46"/>
  <c r="P94" i="36"/>
  <c r="P82" i="66"/>
  <c r="P81" i="66"/>
  <c r="P78" i="66"/>
  <c r="P69" i="46"/>
  <c r="AS64" i="89"/>
  <c r="P58" i="83"/>
  <c r="P31" i="70"/>
  <c r="P30" i="70"/>
  <c r="P80" i="66"/>
  <c r="P74" i="66"/>
  <c r="P79" i="66"/>
  <c r="P53" i="66"/>
  <c r="P30" i="66"/>
  <c r="P22" i="66"/>
  <c r="P51" i="47"/>
  <c r="P54" i="81"/>
  <c r="P94" i="47"/>
  <c r="P52" i="66"/>
  <c r="P51" i="70"/>
  <c r="P89" i="86"/>
  <c r="P88" i="86"/>
  <c r="P27" i="66"/>
  <c r="P29" i="66"/>
  <c r="P72" i="70"/>
  <c r="P28" i="70"/>
  <c r="P71" i="70"/>
  <c r="P50" i="70"/>
  <c r="P69" i="70"/>
  <c r="P29" i="70"/>
  <c r="P94" i="68"/>
  <c r="P93" i="68"/>
  <c r="P72" i="66"/>
  <c r="P51" i="66"/>
  <c r="P53" i="48"/>
  <c r="P74" i="70"/>
  <c r="P70" i="70"/>
  <c r="P55" i="36"/>
  <c r="P53" i="81"/>
  <c r="P82" i="70"/>
  <c r="P57" i="83"/>
  <c r="P24" i="66"/>
  <c r="P73" i="70"/>
  <c r="P23" i="66"/>
  <c r="P18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S67" i="89"/>
  <c r="AT67" i="89" s="1"/>
  <c r="AC67" i="89"/>
  <c r="AB67" i="89"/>
  <c r="AA67" i="89"/>
  <c r="Z67" i="89"/>
  <c r="Y67" i="89"/>
  <c r="X67" i="89"/>
  <c r="W67" i="89"/>
  <c r="V67" i="89"/>
  <c r="U67" i="89"/>
  <c r="T67" i="89"/>
  <c r="S67" i="89"/>
  <c r="R67" i="89"/>
  <c r="N67" i="89"/>
  <c r="O67" i="89" s="1"/>
  <c r="M67" i="89"/>
  <c r="L67" i="89"/>
  <c r="K67" i="89"/>
  <c r="J67" i="89"/>
  <c r="I67" i="89"/>
  <c r="H67" i="89"/>
  <c r="G67" i="89"/>
  <c r="F67" i="89"/>
  <c r="E67" i="89"/>
  <c r="D67" i="89"/>
  <c r="C67" i="89"/>
  <c r="B67" i="89"/>
  <c r="AC66" i="89"/>
  <c r="AB66" i="89"/>
  <c r="AA66" i="89"/>
  <c r="Z66" i="89"/>
  <c r="Y66" i="89"/>
  <c r="X66" i="89"/>
  <c r="W66" i="89"/>
  <c r="V66" i="89"/>
  <c r="U66" i="89"/>
  <c r="T66" i="89"/>
  <c r="S66" i="89"/>
  <c r="R66" i="89"/>
  <c r="N66" i="89"/>
  <c r="O66" i="89" s="1"/>
  <c r="M66" i="89"/>
  <c r="L66" i="89"/>
  <c r="K66" i="89"/>
  <c r="J66" i="89"/>
  <c r="I66" i="89"/>
  <c r="H66" i="89"/>
  <c r="G66" i="89"/>
  <c r="F66" i="89"/>
  <c r="E66" i="89"/>
  <c r="D66" i="89"/>
  <c r="C66" i="89"/>
  <c r="B66" i="89"/>
  <c r="AC65" i="89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O65" i="89" s="1"/>
  <c r="M65" i="89"/>
  <c r="L65" i="89"/>
  <c r="K65" i="89"/>
  <c r="J65" i="89"/>
  <c r="I65" i="89"/>
  <c r="H65" i="89"/>
  <c r="G65" i="89"/>
  <c r="F65" i="89"/>
  <c r="E65" i="89"/>
  <c r="D65" i="89"/>
  <c r="C65" i="89"/>
  <c r="B65" i="89"/>
  <c r="AC64" i="89"/>
  <c r="AE64" i="89" s="1"/>
  <c r="AB64" i="89"/>
  <c r="AA64" i="89"/>
  <c r="Z64" i="89"/>
  <c r="Y64" i="89"/>
  <c r="X64" i="89"/>
  <c r="W64" i="89"/>
  <c r="V64" i="89"/>
  <c r="U64" i="89"/>
  <c r="T64" i="89"/>
  <c r="S64" i="89"/>
  <c r="R64" i="89"/>
  <c r="M64" i="89"/>
  <c r="O64" i="89" s="1"/>
  <c r="L64" i="89"/>
  <c r="K64" i="89"/>
  <c r="J64" i="89"/>
  <c r="I64" i="89"/>
  <c r="H64" i="89"/>
  <c r="G64" i="89"/>
  <c r="F64" i="89"/>
  <c r="E64" i="89"/>
  <c r="D64" i="89"/>
  <c r="C64" i="89"/>
  <c r="B64" i="89"/>
  <c r="AM63" i="89"/>
  <c r="AS63" i="89"/>
  <c r="AR63" i="89"/>
  <c r="AQ63" i="89"/>
  <c r="AP63" i="89"/>
  <c r="AO63" i="89"/>
  <c r="AN63" i="89"/>
  <c r="AL63" i="89"/>
  <c r="AK63" i="89"/>
  <c r="AJ63" i="89"/>
  <c r="AI63" i="89"/>
  <c r="AH63" i="89"/>
  <c r="AG63" i="89"/>
  <c r="O63" i="89"/>
  <c r="AR62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R61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R60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R59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R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R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R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R55" i="89"/>
  <c r="AT55" i="89" s="1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R54" i="89"/>
  <c r="AT54" i="89" s="1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R53" i="89"/>
  <c r="AT53" i="89" s="1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R52" i="89"/>
  <c r="AT52" i="89" s="1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S51" i="89"/>
  <c r="AR51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S45" i="89"/>
  <c r="AT45" i="89" s="1"/>
  <c r="AD45" i="89"/>
  <c r="AE45" i="89" s="1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O45" i="89" s="1"/>
  <c r="M45" i="89"/>
  <c r="L45" i="89"/>
  <c r="K45" i="89"/>
  <c r="J45" i="89"/>
  <c r="I45" i="89"/>
  <c r="H45" i="89"/>
  <c r="G45" i="89"/>
  <c r="F45" i="89"/>
  <c r="E45" i="89"/>
  <c r="D45" i="89"/>
  <c r="C45" i="89"/>
  <c r="B45" i="89"/>
  <c r="AD44" i="89"/>
  <c r="AE44" i="89" s="1"/>
  <c r="AC44" i="89"/>
  <c r="AB44" i="89"/>
  <c r="AA44" i="89"/>
  <c r="Z44" i="89"/>
  <c r="Y44" i="89"/>
  <c r="X44" i="89"/>
  <c r="W44" i="89"/>
  <c r="V44" i="89"/>
  <c r="U44" i="89"/>
  <c r="T44" i="89"/>
  <c r="S44" i="89"/>
  <c r="R44" i="89"/>
  <c r="N44" i="89"/>
  <c r="O44" i="89" s="1"/>
  <c r="M44" i="89"/>
  <c r="L44" i="89"/>
  <c r="K44" i="89"/>
  <c r="J44" i="89"/>
  <c r="I44" i="89"/>
  <c r="H44" i="89"/>
  <c r="G44" i="89"/>
  <c r="F44" i="89"/>
  <c r="E44" i="89"/>
  <c r="D44" i="89"/>
  <c r="C44" i="89"/>
  <c r="B44" i="89"/>
  <c r="AD43" i="89"/>
  <c r="AE43" i="89" s="1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O43" i="89" s="1"/>
  <c r="M43" i="89"/>
  <c r="L43" i="89"/>
  <c r="K43" i="89"/>
  <c r="J43" i="89"/>
  <c r="I43" i="89"/>
  <c r="H43" i="89"/>
  <c r="G43" i="89"/>
  <c r="AL43" i="89" s="1"/>
  <c r="F43" i="89"/>
  <c r="E43" i="89"/>
  <c r="D43" i="89"/>
  <c r="C43" i="89"/>
  <c r="B43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T33" i="89" s="1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T32" i="89" s="1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T31" i="89" s="1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S23" i="89"/>
  <c r="AT23" i="89" s="1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R23" i="89"/>
  <c r="N23" i="89"/>
  <c r="O23" i="89" s="1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E22" i="89" s="1"/>
  <c r="AC22" i="89"/>
  <c r="AB22" i="89"/>
  <c r="AA22" i="89"/>
  <c r="Z22" i="89"/>
  <c r="Y22" i="89"/>
  <c r="X22" i="89"/>
  <c r="W22" i="89"/>
  <c r="V22" i="89"/>
  <c r="U22" i="89"/>
  <c r="T22" i="89"/>
  <c r="S22" i="89"/>
  <c r="R22" i="89"/>
  <c r="N22" i="89"/>
  <c r="O22" i="89" s="1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E21" i="89" s="1"/>
  <c r="AC21" i="89"/>
  <c r="AB21" i="89"/>
  <c r="AA21" i="89"/>
  <c r="Z21" i="89"/>
  <c r="Y21" i="89"/>
  <c r="X21" i="89"/>
  <c r="W21" i="89"/>
  <c r="V21" i="89"/>
  <c r="U21" i="89"/>
  <c r="T21" i="89"/>
  <c r="S21" i="89"/>
  <c r="R21" i="89"/>
  <c r="M21" i="89"/>
  <c r="L21" i="89"/>
  <c r="K21" i="89"/>
  <c r="J21" i="89"/>
  <c r="I21" i="89"/>
  <c r="H21" i="89"/>
  <c r="G21" i="89"/>
  <c r="F21" i="89"/>
  <c r="E21" i="89"/>
  <c r="D21" i="89"/>
  <c r="C21" i="89"/>
  <c r="B21" i="89"/>
  <c r="AD20" i="89"/>
  <c r="AC20" i="89"/>
  <c r="AB20" i="89"/>
  <c r="AA20" i="89"/>
  <c r="Z20" i="89"/>
  <c r="Y20" i="89"/>
  <c r="X20" i="89"/>
  <c r="W20" i="89"/>
  <c r="V20" i="89"/>
  <c r="U20" i="89"/>
  <c r="AJ20" i="89" s="1"/>
  <c r="T20" i="89"/>
  <c r="S20" i="89"/>
  <c r="R20" i="89"/>
  <c r="M20" i="89"/>
  <c r="O20" i="89" s="1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T11" i="89" s="1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T10" i="89" s="1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T9" i="89" s="1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S67" i="88"/>
  <c r="AT67" i="88" s="1"/>
  <c r="AD67" i="88"/>
  <c r="AE67" i="88" s="1"/>
  <c r="AC67" i="88"/>
  <c r="AB67" i="88"/>
  <c r="AA67" i="88"/>
  <c r="Z67" i="88"/>
  <c r="Y67" i="88"/>
  <c r="X67" i="88"/>
  <c r="W67" i="88"/>
  <c r="V67" i="88"/>
  <c r="U67" i="88"/>
  <c r="T67" i="88"/>
  <c r="S67" i="88"/>
  <c r="R67" i="88"/>
  <c r="N67" i="88"/>
  <c r="O67" i="88" s="1"/>
  <c r="M67" i="88"/>
  <c r="L67" i="88"/>
  <c r="K67" i="88"/>
  <c r="J67" i="88"/>
  <c r="I67" i="88"/>
  <c r="H67" i="88"/>
  <c r="G67" i="88"/>
  <c r="F67" i="88"/>
  <c r="E67" i="88"/>
  <c r="D67" i="88"/>
  <c r="C67" i="88"/>
  <c r="B67" i="88"/>
  <c r="AD66" i="88"/>
  <c r="AE66" i="88" s="1"/>
  <c r="AC66" i="88"/>
  <c r="AB66" i="88"/>
  <c r="AA66" i="88"/>
  <c r="Z66" i="88"/>
  <c r="Y66" i="88"/>
  <c r="X66" i="88"/>
  <c r="W66" i="88"/>
  <c r="AL66" i="88" s="1"/>
  <c r="V66" i="88"/>
  <c r="U66" i="88"/>
  <c r="T66" i="88"/>
  <c r="S66" i="88"/>
  <c r="R66" i="88"/>
  <c r="M66" i="88"/>
  <c r="L66" i="88"/>
  <c r="K66" i="88"/>
  <c r="J66" i="88"/>
  <c r="I66" i="88"/>
  <c r="H66" i="88"/>
  <c r="G66" i="88"/>
  <c r="F66" i="88"/>
  <c r="E66" i="88"/>
  <c r="D66" i="88"/>
  <c r="C66" i="88"/>
  <c r="B66" i="88"/>
  <c r="AD65" i="88"/>
  <c r="AE65" i="88" s="1"/>
  <c r="AC65" i="88"/>
  <c r="AB65" i="88"/>
  <c r="AA65" i="88"/>
  <c r="Z65" i="88"/>
  <c r="Y65" i="88"/>
  <c r="X65" i="88"/>
  <c r="AM65" i="88" s="1"/>
  <c r="W65" i="88"/>
  <c r="V65" i="88"/>
  <c r="U65" i="88"/>
  <c r="T65" i="88"/>
  <c r="S65" i="88"/>
  <c r="R65" i="88"/>
  <c r="M65" i="88"/>
  <c r="L65" i="88"/>
  <c r="K65" i="88"/>
  <c r="J65" i="88"/>
  <c r="I65" i="88"/>
  <c r="H65" i="88"/>
  <c r="G65" i="88"/>
  <c r="F65" i="88"/>
  <c r="E65" i="88"/>
  <c r="D65" i="88"/>
  <c r="C65" i="88"/>
  <c r="B65" i="88"/>
  <c r="AD64" i="88"/>
  <c r="AC64" i="88"/>
  <c r="AB64" i="88"/>
  <c r="AA64" i="88"/>
  <c r="Z64" i="88"/>
  <c r="Y64" i="88"/>
  <c r="X64" i="88"/>
  <c r="W64" i="88"/>
  <c r="V64" i="88"/>
  <c r="U64" i="88"/>
  <c r="T64" i="88"/>
  <c r="S64" i="88"/>
  <c r="R64" i="88"/>
  <c r="M64" i="88"/>
  <c r="O64" i="88" s="1"/>
  <c r="L64" i="88"/>
  <c r="K64" i="88"/>
  <c r="J64" i="88"/>
  <c r="I64" i="88"/>
  <c r="H64" i="88"/>
  <c r="G64" i="88"/>
  <c r="F64" i="88"/>
  <c r="E64" i="88"/>
  <c r="D64" i="88"/>
  <c r="C64" i="88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T61" i="88" s="1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T55" i="88" s="1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T54" i="88" s="1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S45" i="88"/>
  <c r="AD45" i="88"/>
  <c r="AE45" i="88" s="1"/>
  <c r="AC45" i="88"/>
  <c r="AB45" i="88"/>
  <c r="AA45" i="88"/>
  <c r="Z45" i="88"/>
  <c r="Y45" i="88"/>
  <c r="X45" i="88"/>
  <c r="W45" i="88"/>
  <c r="V45" i="88"/>
  <c r="U45" i="88"/>
  <c r="T45" i="88"/>
  <c r="S45" i="88"/>
  <c r="R45" i="88"/>
  <c r="N45" i="88"/>
  <c r="O45" i="88" s="1"/>
  <c r="M45" i="88"/>
  <c r="L45" i="88"/>
  <c r="K45" i="88"/>
  <c r="J45" i="88"/>
  <c r="I45" i="88"/>
  <c r="H45" i="88"/>
  <c r="G45" i="88"/>
  <c r="F45" i="88"/>
  <c r="E45" i="88"/>
  <c r="D45" i="88"/>
  <c r="C45" i="88"/>
  <c r="B45" i="88"/>
  <c r="AE44" i="88"/>
  <c r="AC44" i="88"/>
  <c r="AB44" i="88"/>
  <c r="AA44" i="88"/>
  <c r="Z44" i="88"/>
  <c r="Y44" i="88"/>
  <c r="X44" i="88"/>
  <c r="W44" i="88"/>
  <c r="V44" i="88"/>
  <c r="U44" i="88"/>
  <c r="T44" i="88"/>
  <c r="S44" i="88"/>
  <c r="R44" i="88"/>
  <c r="N44" i="88"/>
  <c r="O44" i="88" s="1"/>
  <c r="M44" i="88"/>
  <c r="L44" i="88"/>
  <c r="K44" i="88"/>
  <c r="J44" i="88"/>
  <c r="I44" i="88"/>
  <c r="H44" i="88"/>
  <c r="G44" i="88"/>
  <c r="F44" i="88"/>
  <c r="E44" i="88"/>
  <c r="D44" i="88"/>
  <c r="C44" i="88"/>
  <c r="B44" i="88"/>
  <c r="AE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N43" i="88"/>
  <c r="O43" i="88" s="1"/>
  <c r="M43" i="88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C42" i="88"/>
  <c r="AE42" i="88" s="1"/>
  <c r="AB42" i="88"/>
  <c r="AA42" i="88"/>
  <c r="Z42" i="88"/>
  <c r="Y42" i="88"/>
  <c r="X42" i="88"/>
  <c r="W42" i="88"/>
  <c r="V42" i="88"/>
  <c r="U42" i="88"/>
  <c r="T42" i="88"/>
  <c r="S42" i="88"/>
  <c r="R42" i="88"/>
  <c r="N42" i="88"/>
  <c r="AS42" i="88" s="1"/>
  <c r="M42" i="88"/>
  <c r="L42" i="88"/>
  <c r="K42" i="88"/>
  <c r="J42" i="88"/>
  <c r="I42" i="88"/>
  <c r="H42" i="88"/>
  <c r="G42" i="88"/>
  <c r="F42" i="88"/>
  <c r="AK42" i="88" s="1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T33" i="88" s="1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T32" i="88" s="1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S23" i="88"/>
  <c r="AT23" i="88" s="1"/>
  <c r="AD23" i="88"/>
  <c r="AE23" i="88" s="1"/>
  <c r="AC23" i="88"/>
  <c r="AB23" i="88"/>
  <c r="AA23" i="88"/>
  <c r="Z23" i="88"/>
  <c r="Y23" i="88"/>
  <c r="X23" i="88"/>
  <c r="W23" i="88"/>
  <c r="V23" i="88"/>
  <c r="U23" i="88"/>
  <c r="T23" i="88"/>
  <c r="S23" i="88"/>
  <c r="R23" i="88"/>
  <c r="N23" i="88"/>
  <c r="O23" i="88" s="1"/>
  <c r="M23" i="88"/>
  <c r="L23" i="88"/>
  <c r="K23" i="88"/>
  <c r="J23" i="88"/>
  <c r="I23" i="88"/>
  <c r="H23" i="88"/>
  <c r="G23" i="88"/>
  <c r="F23" i="88"/>
  <c r="E23" i="88"/>
  <c r="D23" i="88"/>
  <c r="C23" i="88"/>
  <c r="B23" i="88"/>
  <c r="AD22" i="88"/>
  <c r="AE22" i="88" s="1"/>
  <c r="AC22" i="88"/>
  <c r="AB22" i="88"/>
  <c r="AA22" i="88"/>
  <c r="Z22" i="88"/>
  <c r="Y22" i="88"/>
  <c r="X22" i="88"/>
  <c r="W22" i="88"/>
  <c r="V22" i="88"/>
  <c r="U22" i="88"/>
  <c r="T22" i="88"/>
  <c r="S22" i="88"/>
  <c r="R22" i="88"/>
  <c r="N22" i="88"/>
  <c r="O22" i="88" s="1"/>
  <c r="M22" i="88"/>
  <c r="L22" i="88"/>
  <c r="K22" i="88"/>
  <c r="J22" i="88"/>
  <c r="I22" i="88"/>
  <c r="H22" i="88"/>
  <c r="G22" i="88"/>
  <c r="F22" i="88"/>
  <c r="E22" i="88"/>
  <c r="D22" i="88"/>
  <c r="C22" i="88"/>
  <c r="B22" i="88"/>
  <c r="AD21" i="88"/>
  <c r="AE21" i="88" s="1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O21" i="88" s="1"/>
  <c r="M21" i="88"/>
  <c r="L21" i="88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Y20" i="88"/>
  <c r="X20" i="88"/>
  <c r="W20" i="88"/>
  <c r="V20" i="88"/>
  <c r="U20" i="88"/>
  <c r="T20" i="88"/>
  <c r="S20" i="88"/>
  <c r="R20" i="88"/>
  <c r="N20" i="88"/>
  <c r="M20" i="88"/>
  <c r="L20" i="88"/>
  <c r="K20" i="88"/>
  <c r="J20" i="88"/>
  <c r="I20" i="88"/>
  <c r="H20" i="88"/>
  <c r="G20" i="88"/>
  <c r="F20" i="88"/>
  <c r="E20" i="88"/>
  <c r="D20" i="88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T11" i="88" s="1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T10" i="88" s="1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U32" i="87"/>
  <c r="T32" i="87"/>
  <c r="S32" i="87"/>
  <c r="R32" i="87"/>
  <c r="P32" i="87"/>
  <c r="O32" i="87"/>
  <c r="N32" i="87"/>
  <c r="M32" i="87"/>
  <c r="L32" i="87"/>
  <c r="M33" i="87" s="1"/>
  <c r="K32" i="87"/>
  <c r="J32" i="87"/>
  <c r="I32" i="87"/>
  <c r="H32" i="87"/>
  <c r="G32" i="87"/>
  <c r="F32" i="87"/>
  <c r="E32" i="87"/>
  <c r="D32" i="87"/>
  <c r="E33" i="87" s="1"/>
  <c r="C32" i="87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U21" i="87"/>
  <c r="T21" i="87"/>
  <c r="S21" i="87"/>
  <c r="R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AJ10" i="87"/>
  <c r="U10" i="87"/>
  <c r="T10" i="87"/>
  <c r="S10" i="87"/>
  <c r="R10" i="87"/>
  <c r="P10" i="87"/>
  <c r="P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I20" i="88" l="1"/>
  <c r="AL42" i="89"/>
  <c r="AH44" i="89"/>
  <c r="AP44" i="89"/>
  <c r="AI22" i="88"/>
  <c r="AQ22" i="88"/>
  <c r="AG23" i="89"/>
  <c r="AI42" i="89"/>
  <c r="AQ42" i="89"/>
  <c r="AM44" i="89"/>
  <c r="AH66" i="89"/>
  <c r="AP66" i="89"/>
  <c r="AG67" i="89"/>
  <c r="AO67" i="89"/>
  <c r="AK64" i="88"/>
  <c r="AN67" i="89"/>
  <c r="AN42" i="88"/>
  <c r="AG23" i="88"/>
  <c r="AI64" i="88"/>
  <c r="AQ64" i="88"/>
  <c r="AH65" i="88"/>
  <c r="AP65" i="88"/>
  <c r="AN67" i="88"/>
  <c r="AG20" i="88"/>
  <c r="AO20" i="88"/>
  <c r="G33" i="87"/>
  <c r="O33" i="87"/>
  <c r="AN23" i="88"/>
  <c r="AO42" i="88"/>
  <c r="AQ45" i="88"/>
  <c r="O42" i="89"/>
  <c r="D11" i="87"/>
  <c r="J22" i="87"/>
  <c r="AK20" i="88"/>
  <c r="AN20" i="88"/>
  <c r="AQ21" i="88"/>
  <c r="AJ44" i="88"/>
  <c r="AO66" i="88"/>
  <c r="AE20" i="89"/>
  <c r="AS20" i="89"/>
  <c r="AM42" i="89"/>
  <c r="AL66" i="89"/>
  <c r="AK23" i="89"/>
  <c r="AL20" i="89"/>
  <c r="AJ64" i="89"/>
  <c r="AE64" i="88"/>
  <c r="AJ65" i="88"/>
  <c r="AL67" i="88"/>
  <c r="AG67" i="88"/>
  <c r="AO67" i="88"/>
  <c r="AL21" i="89"/>
  <c r="AJ22" i="89"/>
  <c r="AH23" i="89"/>
  <c r="AI45" i="89"/>
  <c r="AQ45" i="89"/>
  <c r="AG65" i="89"/>
  <c r="AO65" i="89"/>
  <c r="AI66" i="89"/>
  <c r="AQ66" i="89"/>
  <c r="AH67" i="89"/>
  <c r="AP67" i="89"/>
  <c r="AH44" i="88"/>
  <c r="AP44" i="88"/>
  <c r="AH64" i="88"/>
  <c r="AP64" i="88"/>
  <c r="AL64" i="88"/>
  <c r="AK65" i="88"/>
  <c r="AJ66" i="88"/>
  <c r="AH42" i="89"/>
  <c r="AP42" i="89"/>
  <c r="AS42" i="89"/>
  <c r="AL44" i="89"/>
  <c r="AK22" i="88"/>
  <c r="AI23" i="88"/>
  <c r="AQ23" i="88"/>
  <c r="AI44" i="88"/>
  <c r="AQ44" i="88"/>
  <c r="AJ21" i="89"/>
  <c r="AN21" i="89"/>
  <c r="AT51" i="89"/>
  <c r="AE42" i="89"/>
  <c r="AR64" i="89"/>
  <c r="AT64" i="89" s="1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S20" i="88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AS64" i="88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U33" i="87"/>
  <c r="P22" i="87"/>
  <c r="AR42" i="89"/>
  <c r="AT29" i="89"/>
  <c r="AR44" i="89"/>
  <c r="AR22" i="89"/>
  <c r="AR21" i="89"/>
  <c r="AR23" i="89"/>
  <c r="AR65" i="89"/>
  <c r="AR66" i="89"/>
  <c r="AR67" i="89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R66" i="88"/>
  <c r="AO63" i="88"/>
  <c r="AR43" i="88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D33" i="87"/>
  <c r="L33" i="87"/>
  <c r="G22" i="87"/>
  <c r="O22" i="87"/>
  <c r="J7" i="87"/>
  <c r="AT64" i="88" l="1"/>
  <c r="AT20" i="89"/>
  <c r="AT42" i="89"/>
  <c r="K11" i="87"/>
  <c r="AT20" i="88"/>
  <c r="N55" i="70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O93" i="8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O55" i="70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5" i="70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2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1" i="70" l="1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90" i="86"/>
  <c r="P55" i="3"/>
  <c r="P94" i="3"/>
  <c r="P56" i="81"/>
  <c r="P58" i="86"/>
  <c r="P59" i="47"/>
  <c r="P53" i="36"/>
  <c r="P77" i="68"/>
  <c r="P78" i="68"/>
  <c r="P57" i="47"/>
  <c r="P91" i="86"/>
  <c r="P87" i="86"/>
  <c r="P93" i="3"/>
  <c r="H95" i="47"/>
  <c r="I95" i="47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1" i="86"/>
  <c r="F92" i="86"/>
  <c r="L91" i="86"/>
  <c r="L92" i="86"/>
  <c r="N92" i="86"/>
  <c r="O92" i="86"/>
  <c r="N94" i="86"/>
  <c r="O94" i="86"/>
  <c r="B61" i="86"/>
  <c r="C61" i="86"/>
  <c r="F54" i="3"/>
  <c r="N54" i="3"/>
  <c r="O54" i="3"/>
  <c r="L54" i="3"/>
  <c r="F92" i="83"/>
  <c r="N92" i="83"/>
  <c r="O92" i="83"/>
  <c r="L92" i="83"/>
  <c r="N49" i="70"/>
  <c r="O49" i="70"/>
  <c r="L49" i="70"/>
  <c r="F4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C7" i="2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94" i="86"/>
  <c r="P87" i="68"/>
  <c r="P89" i="68"/>
  <c r="P85" i="68"/>
  <c r="P71" i="66"/>
  <c r="P60" i="48"/>
  <c r="P31" i="48"/>
  <c r="P84" i="86"/>
  <c r="P54" i="3"/>
  <c r="P18" i="66"/>
  <c r="P85" i="86"/>
  <c r="P52" i="3"/>
  <c r="P49" i="70"/>
  <c r="P90" i="68"/>
  <c r="P86" i="68"/>
  <c r="P69" i="66"/>
  <c r="P68" i="66"/>
  <c r="P16" i="66"/>
  <c r="P17" i="66"/>
  <c r="P92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N70" i="86"/>
  <c r="O70" i="86"/>
  <c r="F70" i="86"/>
  <c r="L70" i="86"/>
  <c r="G7" i="2" l="1"/>
  <c r="G47" i="84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L94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J53" i="84"/>
  <c r="I53" i="84"/>
  <c r="D53" i="84"/>
  <c r="C53" i="84"/>
  <c r="P52" i="84"/>
  <c r="O52" i="84"/>
  <c r="M52" i="84"/>
  <c r="G52" i="84"/>
  <c r="P51" i="84"/>
  <c r="O51" i="84"/>
  <c r="M51" i="84"/>
  <c r="G51" i="84"/>
  <c r="J50" i="84"/>
  <c r="I50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N15" i="85" l="1"/>
  <c r="L37" i="86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I32" i="81"/>
  <c r="H32" i="81"/>
  <c r="C32" i="81"/>
  <c r="B32" i="81"/>
  <c r="D32" i="81" s="1"/>
  <c r="O31" i="81"/>
  <c r="N31" i="81"/>
  <c r="L31" i="81"/>
  <c r="K31" i="81"/>
  <c r="J31" i="81"/>
  <c r="F31" i="81"/>
  <c r="E31" i="81"/>
  <c r="D31" i="81"/>
  <c r="O30" i="81"/>
  <c r="N30" i="81"/>
  <c r="L30" i="81"/>
  <c r="K30" i="81"/>
  <c r="J30" i="81"/>
  <c r="F30" i="81"/>
  <c r="E30" i="81"/>
  <c r="D30" i="81"/>
  <c r="O29" i="81"/>
  <c r="N29" i="81"/>
  <c r="L29" i="81"/>
  <c r="K29" i="81"/>
  <c r="J29" i="81"/>
  <c r="F29" i="81"/>
  <c r="E29" i="81"/>
  <c r="D29" i="81"/>
  <c r="O28" i="81"/>
  <c r="N28" i="81"/>
  <c r="L28" i="81"/>
  <c r="K28" i="81"/>
  <c r="J28" i="81"/>
  <c r="F28" i="81"/>
  <c r="E28" i="81"/>
  <c r="D28" i="81"/>
  <c r="O27" i="81"/>
  <c r="N27" i="81"/>
  <c r="L27" i="81"/>
  <c r="K27" i="81"/>
  <c r="J27" i="81"/>
  <c r="F27" i="81"/>
  <c r="E27" i="81"/>
  <c r="D27" i="81"/>
  <c r="O26" i="81"/>
  <c r="N26" i="81"/>
  <c r="L26" i="81"/>
  <c r="K26" i="81"/>
  <c r="J26" i="81"/>
  <c r="F26" i="81"/>
  <c r="E26" i="81"/>
  <c r="D26" i="81"/>
  <c r="O25" i="81"/>
  <c r="N25" i="81"/>
  <c r="L25" i="81"/>
  <c r="K25" i="81"/>
  <c r="J25" i="81"/>
  <c r="F25" i="81"/>
  <c r="E25" i="81"/>
  <c r="D25" i="81"/>
  <c r="O24" i="81"/>
  <c r="N24" i="81"/>
  <c r="L24" i="81"/>
  <c r="K24" i="81"/>
  <c r="J24" i="81"/>
  <c r="F24" i="81"/>
  <c r="E24" i="81"/>
  <c r="D24" i="81"/>
  <c r="O23" i="81"/>
  <c r="N23" i="81"/>
  <c r="L23" i="81"/>
  <c r="K23" i="81"/>
  <c r="J23" i="81"/>
  <c r="F23" i="81"/>
  <c r="E23" i="81"/>
  <c r="D23" i="81"/>
  <c r="O22" i="81"/>
  <c r="N22" i="81"/>
  <c r="L22" i="81"/>
  <c r="K22" i="81"/>
  <c r="J22" i="81"/>
  <c r="F22" i="81"/>
  <c r="E22" i="81"/>
  <c r="D22" i="81"/>
  <c r="O21" i="81"/>
  <c r="N21" i="81"/>
  <c r="L21" i="81"/>
  <c r="K21" i="81"/>
  <c r="J21" i="81"/>
  <c r="F21" i="81"/>
  <c r="E21" i="81"/>
  <c r="D21" i="81"/>
  <c r="O20" i="81"/>
  <c r="N20" i="81"/>
  <c r="L20" i="81"/>
  <c r="K20" i="81"/>
  <c r="J20" i="81"/>
  <c r="F20" i="81"/>
  <c r="E20" i="81"/>
  <c r="D20" i="81"/>
  <c r="O19" i="81"/>
  <c r="N19" i="81"/>
  <c r="L19" i="81"/>
  <c r="K19" i="81"/>
  <c r="J19" i="81"/>
  <c r="F19" i="81"/>
  <c r="E19" i="81"/>
  <c r="D19" i="81"/>
  <c r="O18" i="81"/>
  <c r="N18" i="81"/>
  <c r="L18" i="81"/>
  <c r="K18" i="81"/>
  <c r="J18" i="81"/>
  <c r="F18" i="81"/>
  <c r="E18" i="81"/>
  <c r="D18" i="81"/>
  <c r="O17" i="81"/>
  <c r="N17" i="81"/>
  <c r="L17" i="81"/>
  <c r="K17" i="81"/>
  <c r="J17" i="81"/>
  <c r="F17" i="81"/>
  <c r="E17" i="81"/>
  <c r="D17" i="81"/>
  <c r="O16" i="81"/>
  <c r="N16" i="81"/>
  <c r="L16" i="81"/>
  <c r="K16" i="81"/>
  <c r="J16" i="81"/>
  <c r="F16" i="81"/>
  <c r="E16" i="81"/>
  <c r="D16" i="81"/>
  <c r="O15" i="81"/>
  <c r="N15" i="81"/>
  <c r="L15" i="81"/>
  <c r="K15" i="81"/>
  <c r="J15" i="81"/>
  <c r="F15" i="81"/>
  <c r="E15" i="81"/>
  <c r="D15" i="81"/>
  <c r="O14" i="81"/>
  <c r="N14" i="81"/>
  <c r="L14" i="81"/>
  <c r="K14" i="81"/>
  <c r="J14" i="81"/>
  <c r="F14" i="81"/>
  <c r="E14" i="81"/>
  <c r="D14" i="81"/>
  <c r="O13" i="81"/>
  <c r="N13" i="81"/>
  <c r="L13" i="81"/>
  <c r="K13" i="81"/>
  <c r="J13" i="81"/>
  <c r="F13" i="81"/>
  <c r="E13" i="81"/>
  <c r="D13" i="81"/>
  <c r="O12" i="81"/>
  <c r="N12" i="81"/>
  <c r="L12" i="81"/>
  <c r="K12" i="81"/>
  <c r="J12" i="81"/>
  <c r="F12" i="81"/>
  <c r="E12" i="81"/>
  <c r="D12" i="81"/>
  <c r="O11" i="81"/>
  <c r="N11" i="81"/>
  <c r="L11" i="81"/>
  <c r="K11" i="81"/>
  <c r="J11" i="81"/>
  <c r="F11" i="81"/>
  <c r="E11" i="81"/>
  <c r="D11" i="81"/>
  <c r="O10" i="81"/>
  <c r="N10" i="81"/>
  <c r="L10" i="81"/>
  <c r="K10" i="81"/>
  <c r="J10" i="81"/>
  <c r="F10" i="81"/>
  <c r="E10" i="81"/>
  <c r="D10" i="81"/>
  <c r="O9" i="81"/>
  <c r="N9" i="81"/>
  <c r="L9" i="81"/>
  <c r="K9" i="81"/>
  <c r="J9" i="81"/>
  <c r="F9" i="81"/>
  <c r="E9" i="81"/>
  <c r="D9" i="81"/>
  <c r="O8" i="81"/>
  <c r="N8" i="81"/>
  <c r="L8" i="81"/>
  <c r="K8" i="81"/>
  <c r="J8" i="81"/>
  <c r="F8" i="81"/>
  <c r="E8" i="81"/>
  <c r="D8" i="81"/>
  <c r="O7" i="81"/>
  <c r="N7" i="81"/>
  <c r="L7" i="81"/>
  <c r="K7" i="81"/>
  <c r="J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H15" i="80" s="1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F83" i="66" l="1"/>
  <c r="M15" i="80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48" l="1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67" i="70" l="1"/>
  <c r="N67" i="70"/>
  <c r="O67" i="70"/>
  <c r="L68" i="70"/>
  <c r="N68" i="70"/>
  <c r="O68" i="70"/>
  <c r="F67" i="70"/>
  <c r="F68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B95" i="47" l="1"/>
  <c r="C95" i="47"/>
  <c r="K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F83" i="70" l="1"/>
  <c r="P58" i="46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P38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I61" i="48"/>
  <c r="H61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P53" i="46" s="1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C61" i="3"/>
  <c r="E61" i="3" s="1"/>
  <c r="B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<sst xmlns="http://schemas.openxmlformats.org/spreadsheetml/2006/main" count="2017" uniqueCount="240">
  <si>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</si>
  <si>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</si>
  <si>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</si>
  <si>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</si>
  <si>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</si>
  <si>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</si>
  <si>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</si>
  <si>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</si>
  <si>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</si>
  <si>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</si>
  <si>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</si>
  <si>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</si>
  <si>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</si>
  <si>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</si>
  <si>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</si>
  <si>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</si>
  <si>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</si>
  <si>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</si>
  <si>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</si>
  <si>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</si>
  <si>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</si>
  <si>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</si>
  <si>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</si>
  <si>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</si>
  <si>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</si>
  <si>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</si>
  <si>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</si>
  <si>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</si>
  <si>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</si>
  <si>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</si>
  <si>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</si>
  <si>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</si>
  <si>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</si>
  <si>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</si>
  <si>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</si>
  <si>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</si>
  <si>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</si>
  <si>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</si>
  <si>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</si>
  <si>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</si>
  <si>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</si>
  <si>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</si>
  <si>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</si>
  <si>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</si>
  <si>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</si>
  <si>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</si>
  <si>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</si>
  <si>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</si>
  <si>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</si>
  <si>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</si>
  <si>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</si>
  <si>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</si>
  <si>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</si>
  <si>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</si>
  <si>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</si>
  <si>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</si>
  <si>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</si>
  <si>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</si>
  <si>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</si>
  <si>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</si>
  <si>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</si>
  <si>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</si>
  <si>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</si>
  <si>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</si>
  <si>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</si>
  <si>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</si>
  <si>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</si>
  <si>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</si>
  <si>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</si>
  <si>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</si>
  <si>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</si>
  <si>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</si>
  <si>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</si>
  <si>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</si>
  <si>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</si>
  <si>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</si>
  <si>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</si>
  <si>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</si>
  <si>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</si>
  <si>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</si>
  <si>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</si>
  <si>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</si>
  <si>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</si>
  <si>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</si>
  <si>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</si>
  <si>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</si>
  <si>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</si>
  <si>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</si>
  <si>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</si>
  <si>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</si>
  <si>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</si>
  <si>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</si>
  <si>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</si>
  <si>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</si>
  <si>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</si>
  <si>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</si>
  <si>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</si>
  <si>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</si>
  <si>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</si>
  <si>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</si>
  <si>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</si>
  <si>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</si>
  <si>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</si>
  <si>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</si>
  <si>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</si>
  <si>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</si>
  <si>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</si>
  <si>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</si>
  <si>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</si>
  <si>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</si>
  <si>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</si>
  <si>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</si>
  <si>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</si>
  <si>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</si>
  <si>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</si>
  <si>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</si>
  <si>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</si>
  <si>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</si>
  <si>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</si>
  <si>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</si>
  <si>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</si>
  <si>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</si>
  <si>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</si>
  <si>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</si>
  <si>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</si>
  <si>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</si>
  <si>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</si>
  <si>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</si>
  <si>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</si>
  <si>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</si>
  <si>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</si>
  <si>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</si>
  <si>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</si>
  <si>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</si>
  <si>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</si>
  <si>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</si>
  <si>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</si>
  <si>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</si>
  <si>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</si>
  <si>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</si>
  <si>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</si>
  <si>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</si>
  <si>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</si>
  <si>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</si>
  <si>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</si>
  <si>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</si>
  <si>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</si>
  <si>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</si>
  <si>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</si>
  <si>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</si>
  <si>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2022 - Dados Preliminares</t>
  </si>
  <si>
    <t>2021  - Dados Preliminares - 09-05-2022</t>
  </si>
  <si>
    <t>Evolução das Exportações de Vinho com DO com Destino a uma Seleção de Mercados</t>
  </si>
  <si>
    <t>jan-maio</t>
  </si>
  <si>
    <t>Evolução das Exportações de Vinho (NC 2204) por Mercado / Acondicionamento - maio vs maio 2021</t>
  </si>
  <si>
    <t>Evolução das Exportações com Destino a uma Seleção de Mercados (NC 2204) - maio 2022 vs maio 2021</t>
  </si>
  <si>
    <t xml:space="preserve">Maio 2022 versus Maio 2021 </t>
  </si>
  <si>
    <t>5 - Exportações por Tipo de produto - maio 2022 vs maio 2021</t>
  </si>
  <si>
    <t>7 - Evolução das Exportações de Vinho (NC 2204) por Mercado / Acondicionamento - maio 2022 vs maio 2021</t>
  </si>
  <si>
    <t>9 - Evolução das Exportações com Destino a uma Selecção de Mercado - maio 2022 vs maio 2021</t>
  </si>
  <si>
    <t>jun 20 a maio 2021</t>
  </si>
  <si>
    <t>jun 21 a maio 2022</t>
  </si>
  <si>
    <t>Exportações por Tipo de Produto - maio 2022 vs maio 2021</t>
  </si>
  <si>
    <t>E.U.AMERICA</t>
  </si>
  <si>
    <t>FRANCA</t>
  </si>
  <si>
    <t>BRASIL</t>
  </si>
  <si>
    <t>REINO UNIDO</t>
  </si>
  <si>
    <t>CANADA</t>
  </si>
  <si>
    <t>ALEMANHA</t>
  </si>
  <si>
    <t>PAISES BAIXOS</t>
  </si>
  <si>
    <t>BELGICA</t>
  </si>
  <si>
    <t>SUICA</t>
  </si>
  <si>
    <t>ANGOLA</t>
  </si>
  <si>
    <t>POLONIA</t>
  </si>
  <si>
    <t>SUECIA</t>
  </si>
  <si>
    <t>ESPANHA</t>
  </si>
  <si>
    <t>DINAMARCA</t>
  </si>
  <si>
    <t>LUXEMBURGO</t>
  </si>
  <si>
    <t>FINLANDIA</t>
  </si>
  <si>
    <t>NORUEGA</t>
  </si>
  <si>
    <t>ITALIA</t>
  </si>
  <si>
    <t>JAPAO</t>
  </si>
  <si>
    <t>CHINA</t>
  </si>
  <si>
    <t>PAISES PT N/ DETERM.</t>
  </si>
  <si>
    <t>COREIA DO SUL</t>
  </si>
  <si>
    <t>GUINE BISSAU</t>
  </si>
  <si>
    <t>IRLANDA</t>
  </si>
  <si>
    <t>AUSTRALIA</t>
  </si>
  <si>
    <t>LETONIA</t>
  </si>
  <si>
    <t>AUSTRIA</t>
  </si>
  <si>
    <t>ESTONIA</t>
  </si>
  <si>
    <t>ROMENIA</t>
  </si>
  <si>
    <t>REP. CHECA</t>
  </si>
  <si>
    <t>REINO UNIDO (IRLANDA DO NORTE)</t>
  </si>
  <si>
    <t>LITUANIA</t>
  </si>
  <si>
    <t>CHIPRE</t>
  </si>
  <si>
    <t>REP. ESLOVACA</t>
  </si>
  <si>
    <t>MALTA</t>
  </si>
  <si>
    <t>MACAU</t>
  </si>
  <si>
    <t>FEDERAÇÃO RUSSA</t>
  </si>
  <si>
    <t>S.TOME PRINCIPE</t>
  </si>
  <si>
    <t>MOCAMBIQUE</t>
  </si>
  <si>
    <t>EMIRATOS ARABES</t>
  </si>
  <si>
    <t>COLOMBIA</t>
  </si>
  <si>
    <t>CABO VERDE</t>
  </si>
  <si>
    <t>ISRAEL</t>
  </si>
  <si>
    <t>SUAZILANDIA</t>
  </si>
  <si>
    <t>MEXICO</t>
  </si>
  <si>
    <t>SINGAPURA</t>
  </si>
  <si>
    <t>UCRANIA</t>
  </si>
  <si>
    <t>URUGUAI</t>
  </si>
  <si>
    <t>NIGERIA</t>
  </si>
  <si>
    <t>GRECIA</t>
  </si>
  <si>
    <t>TURQUIA</t>
  </si>
  <si>
    <t>ZAIRE</t>
  </si>
  <si>
    <t>COSTA DO MARFIM</t>
  </si>
  <si>
    <t>BULGARIA</t>
  </si>
  <si>
    <t>AFRICA DO SUL</t>
  </si>
  <si>
    <t>TAIWAN</t>
  </si>
  <si>
    <t>CROACIA</t>
  </si>
  <si>
    <t>ISLANDIA</t>
  </si>
  <si>
    <t>RUANDA</t>
  </si>
  <si>
    <t>ESLOVENIA</t>
  </si>
  <si>
    <t>MARROCOS</t>
  </si>
  <si>
    <t>FILIPINAS</t>
  </si>
  <si>
    <t>GUINE EQUATORIAL</t>
  </si>
  <si>
    <t>BIELORRUSSIA</t>
  </si>
  <si>
    <t>QUENIA</t>
  </si>
  <si>
    <t>TIMOR LESTE</t>
  </si>
  <si>
    <t>MONGÓLIA</t>
  </si>
  <si>
    <t>INDONESIA</t>
  </si>
  <si>
    <t>HONG-KONG</t>
  </si>
  <si>
    <t>REP.DOMINICANA</t>
  </si>
  <si>
    <t>NOVA ZELANDIA</t>
  </si>
  <si>
    <t>ANDORRA</t>
  </si>
  <si>
    <t>MALASIA</t>
  </si>
  <si>
    <t>TAILANDIA</t>
  </si>
  <si>
    <t>HUNGRIA</t>
  </si>
  <si>
    <t>VENEZUELA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</si>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</sst>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75">
    <xf numFmtId="0" fontId="0" fillId="0" borderId="0" xfId="0"/>
    <xf numFmtId="0" fontId="0" fillId="0" borderId="0" xfId="0" applyBorder="1"/>
    <xf numFmtId="0" fontId="8" fillId="0" borderId="0" xfId="0" applyFont="1"/>
    <xf numFmtId="164" fontId="0" fillId="0" borderId="0" xfId="0" applyNumberFormat="1" applyBorder="1"/>
    <xf numFmtId="0" fontId="10" fillId="0" borderId="0" xfId="0" applyFont="1" applyBorder="1"/>
    <xf numFmtId="0" fontId="11" fillId="0" borderId="0" xfId="0" applyFont="1"/>
    <xf numFmtId="0" fontId="7" fillId="0" borderId="0" xfId="1"/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3" fontId="8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9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0" xfId="0" applyFont="1" applyFill="1" applyBorder="1"/>
    <xf numFmtId="0" fontId="10" fillId="0" borderId="2" xfId="0" applyFont="1" applyBorder="1"/>
    <xf numFmtId="164" fontId="10" fillId="0" borderId="0" xfId="0" applyNumberFormat="1" applyFont="1" applyBorder="1"/>
    <xf numFmtId="0" fontId="8" fillId="0" borderId="4" xfId="0" applyFont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0" fillId="0" borderId="4" xfId="0" applyBorder="1" applyAlignment="1"/>
    <xf numFmtId="164" fontId="5" fillId="0" borderId="18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9" xfId="0" applyNumberFormat="1" applyFont="1" applyFill="1" applyBorder="1" applyAlignment="1"/>
    <xf numFmtId="164" fontId="5" fillId="0" borderId="17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Fill="1" applyBorder="1" applyAlignment="1"/>
    <xf numFmtId="164" fontId="5" fillId="0" borderId="32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5" fillId="0" borderId="28" xfId="0" applyNumberFormat="1" applyFont="1" applyFill="1" applyBorder="1" applyAlignment="1"/>
    <xf numFmtId="2" fontId="8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9" fillId="0" borderId="3" xfId="0" applyNumberFormat="1" applyFont="1" applyBorder="1"/>
    <xf numFmtId="164" fontId="9" fillId="0" borderId="1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Fill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Fill="1" applyBorder="1" applyAlignment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3" fontId="8" fillId="0" borderId="31" xfId="0" applyNumberFormat="1" applyFont="1" applyFill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8" fillId="0" borderId="35" xfId="0" applyNumberFormat="1" applyFont="1" applyBorder="1"/>
    <xf numFmtId="3" fontId="0" fillId="0" borderId="2" xfId="0" applyNumberFormat="1" applyFont="1" applyBorder="1"/>
    <xf numFmtId="164" fontId="5" fillId="0" borderId="8" xfId="0" applyNumberFormat="1" applyFont="1" applyFill="1" applyBorder="1" applyAlignment="1"/>
    <xf numFmtId="164" fontId="5" fillId="0" borderId="14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17" fillId="0" borderId="17" xfId="0" applyNumberFormat="1" applyFont="1" applyFill="1" applyBorder="1" applyAlignment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0" fontId="8" fillId="0" borderId="0" xfId="0" applyFont="1" applyFill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17" fillId="0" borderId="28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7" fillId="0" borderId="1" xfId="0" applyNumberFormat="1" applyFont="1" applyFill="1" applyBorder="1" applyAlignment="1"/>
    <xf numFmtId="3" fontId="0" fillId="0" borderId="12" xfId="0" applyNumberFormat="1" applyFont="1" applyFill="1" applyBorder="1"/>
    <xf numFmtId="3" fontId="0" fillId="0" borderId="25" xfId="0" applyNumberFormat="1" applyFont="1" applyFill="1" applyBorder="1"/>
    <xf numFmtId="3" fontId="10" fillId="0" borderId="2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82" xfId="0" applyNumberFormat="1" applyFont="1" applyFill="1" applyBorder="1"/>
    <xf numFmtId="3" fontId="0" fillId="0" borderId="3" xfId="0" applyNumberFormat="1" applyFont="1" applyFill="1" applyBorder="1"/>
    <xf numFmtId="3" fontId="0" fillId="0" borderId="27" xfId="0" applyNumberFormat="1" applyFont="1" applyFill="1" applyBorder="1"/>
    <xf numFmtId="3" fontId="8" fillId="0" borderId="3" xfId="0" applyNumberFormat="1" applyFont="1" applyFill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0" fillId="0" borderId="2" xfId="0" applyNumberFormat="1" applyFill="1" applyBorder="1"/>
    <xf numFmtId="3" fontId="0" fillId="0" borderId="24" xfId="0" applyNumberFormat="1" applyFill="1" applyBorder="1"/>
    <xf numFmtId="3" fontId="10" fillId="0" borderId="12" xfId="0" applyNumberFormat="1" applyFont="1" applyFill="1" applyBorder="1"/>
    <xf numFmtId="3" fontId="10" fillId="0" borderId="25" xfId="0" applyNumberFormat="1" applyFont="1" applyFill="1" applyBorder="1"/>
    <xf numFmtId="3" fontId="0" fillId="0" borderId="3" xfId="0" applyNumberFormat="1" applyFill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" xfId="0" applyNumberFormat="1" applyFill="1" applyBorder="1"/>
    <xf numFmtId="2" fontId="0" fillId="0" borderId="24" xfId="0" applyNumberFormat="1" applyFill="1" applyBorder="1" applyAlignment="1">
      <alignment horizontal="center"/>
    </xf>
    <xf numFmtId="2" fontId="0" fillId="0" borderId="12" xfId="0" applyNumberFormat="1" applyFill="1" applyBorder="1"/>
    <xf numFmtId="2" fontId="0" fillId="0" borderId="25" xfId="0" applyNumberFormat="1" applyFill="1" applyBorder="1" applyAlignment="1">
      <alignment horizontal="center"/>
    </xf>
    <xf numFmtId="2" fontId="0" fillId="0" borderId="10" xfId="0" applyNumberFormat="1" applyFill="1" applyBorder="1"/>
    <xf numFmtId="2" fontId="0" fillId="0" borderId="26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8" fillId="0" borderId="3" xfId="0" applyNumberFormat="1" applyFont="1" applyFill="1" applyBorder="1"/>
    <xf numFmtId="2" fontId="8" fillId="0" borderId="2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3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 applyBorder="1"/>
    <xf numFmtId="164" fontId="18" fillId="4" borderId="0" xfId="0" applyNumberFormat="1" applyFont="1" applyFill="1" applyBorder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3" fontId="0" fillId="0" borderId="0" xfId="0" applyNumberFormat="1" applyAlignment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0" borderId="0" xfId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18" xfId="0" applyNumberFormat="1" applyFont="1" applyBorder="1"/>
    <xf numFmtId="3" fontId="0" fillId="0" borderId="25" xfId="0" applyNumberFormat="1" applyBorder="1"/>
    <xf numFmtId="164" fontId="5" fillId="0" borderId="23" xfId="0" applyNumberFormat="1" applyFont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2" fontId="0" fillId="0" borderId="12" xfId="0" applyNumberFormat="1" applyBorder="1"/>
    <xf numFmtId="2" fontId="0" fillId="0" borderId="25" xfId="0" applyNumberFormat="1" applyBorder="1" applyAlignment="1">
      <alignment horizontal="center"/>
    </xf>
    <xf numFmtId="3" fontId="10" fillId="0" borderId="15" xfId="0" applyNumberFormat="1" applyFont="1" applyBorder="1"/>
    <xf numFmtId="3" fontId="10" fillId="0" borderId="82" xfId="0" applyNumberFormat="1" applyFont="1" applyBorder="1"/>
    <xf numFmtId="164" fontId="5" fillId="0" borderId="29" xfId="0" applyNumberFormat="1" applyFont="1" applyBorder="1"/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164" fontId="5" fillId="0" borderId="17" xfId="0" applyNumberFormat="1" applyFont="1" applyBorder="1"/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3" fontId="8" fillId="0" borderId="3" xfId="0" applyNumberFormat="1" applyFont="1" applyBorder="1"/>
    <xf numFmtId="3" fontId="8" fillId="0" borderId="27" xfId="0" applyNumberFormat="1" applyFont="1" applyBorder="1"/>
    <xf numFmtId="2" fontId="8" fillId="0" borderId="27" xfId="0" applyNumberFormat="1" applyFont="1" applyBorder="1" applyAlignment="1">
      <alignment horizontal="center"/>
    </xf>
    <xf numFmtId="164" fontId="5" fillId="0" borderId="8" xfId="0" applyNumberFormat="1" applyFont="1" applyBorder="1"/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/>
    <xf numFmtId="164" fontId="10" fillId="4" borderId="0" xfId="0" applyNumberFormat="1" applyFont="1" applyFill="1"/>
    <xf numFmtId="164" fontId="17" fillId="0" borderId="17" xfId="0" applyNumberFormat="1" applyFont="1" applyBorder="1"/>
    <xf numFmtId="164" fontId="17" fillId="0" borderId="1" xfId="0" applyNumberFormat="1" applyFont="1" applyBorder="1"/>
    <xf numFmtId="164" fontId="5" fillId="0" borderId="30" xfId="0" applyNumberFormat="1" applyFont="1" applyBorder="1"/>
    <xf numFmtId="164" fontId="18" fillId="4" borderId="0" xfId="0" applyNumberFormat="1" applyFont="1" applyFill="1"/>
    <xf numFmtId="164" fontId="17" fillId="0" borderId="5" xfId="0" applyNumberFormat="1" applyFont="1" applyBorder="1"/>
    <xf numFmtId="6" fontId="9" fillId="2" borderId="63" xfId="0" applyNumberFormat="1" applyFont="1" applyFill="1" applyBorder="1" applyAlignment="1">
      <alignment horizontal="center"/>
    </xf>
    <xf numFmtId="164" fontId="0" fillId="0" borderId="0" xfId="0" applyNumberFormat="1"/>
    <xf numFmtId="164" fontId="14" fillId="4" borderId="35" xfId="0" applyNumberFormat="1" applyFont="1" applyFill="1" applyBorder="1"/>
    <xf numFmtId="0" fontId="0" fillId="0" borderId="2" xfId="0" applyFill="1" applyBorder="1"/>
    <xf numFmtId="3" fontId="0" fillId="0" borderId="33" xfId="0" applyNumberFormat="1" applyFill="1" applyBorder="1"/>
    <xf numFmtId="164" fontId="5" fillId="0" borderId="18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/>
    <xf numFmtId="0" fontId="17" fillId="0" borderId="0" xfId="0" applyFont="1"/>
    <xf numFmtId="164" fontId="0" fillId="0" borderId="0" xfId="0" applyNumberFormat="1" applyFill="1" applyBorder="1"/>
    <xf numFmtId="0" fontId="9" fillId="2" borderId="38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1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164" fontId="5" fillId="0" borderId="28" xfId="0" applyNumberFormat="1" applyFont="1" applyBorder="1"/>
    <xf numFmtId="0" fontId="9" fillId="0" borderId="89" xfId="0" applyFont="1" applyBorder="1" applyAlignment="1">
      <alignment horizontal="center"/>
    </xf>
    <xf numFmtId="4" fontId="0" fillId="0" borderId="33" xfId="0" applyNumberFormat="1" applyBorder="1"/>
    <xf numFmtId="3" fontId="0" fillId="0" borderId="31" xfId="0" applyNumberFormat="1" applyBorder="1"/>
    <xf numFmtId="3" fontId="0" fillId="0" borderId="0" xfId="0" applyNumberFormat="1" applyBorder="1"/>
    <xf numFmtId="166" fontId="0" fillId="0" borderId="0" xfId="0" applyNumberFormat="1"/>
    <xf numFmtId="0" fontId="15" fillId="0" borderId="0" xfId="0" applyFont="1" applyAlignment="1">
      <alignment horizont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92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413" t="s">
        <v>25</v>
      </c>
      <c r="F2" s="413"/>
      <c r="G2" s="413"/>
      <c r="H2" s="413"/>
      <c r="I2" s="413"/>
      <c r="J2" s="413"/>
      <c r="K2" s="413"/>
    </row>
    <row r="3" spans="2:11" ht="15.75" x14ac:dyDescent="0.25">
      <c r="E3" s="413" t="s">
        <v>156</v>
      </c>
      <c r="F3" s="413"/>
      <c r="G3" s="413"/>
      <c r="H3" s="413"/>
      <c r="I3" s="413"/>
      <c r="J3" s="413"/>
      <c r="K3" s="413"/>
    </row>
    <row r="7" spans="2:11" ht="15.95" customHeight="1" x14ac:dyDescent="0.25"/>
    <row r="8" spans="2:11" ht="15.95" customHeight="1" x14ac:dyDescent="0.25">
      <c r="B8" s="6" t="s">
        <v>26</v>
      </c>
      <c r="C8" s="6"/>
    </row>
    <row r="9" spans="2:11" ht="15.95" customHeight="1" x14ac:dyDescent="0.25"/>
    <row r="10" spans="2:11" ht="15.95" customHeight="1" x14ac:dyDescent="0.25">
      <c r="B10" s="6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6" t="s">
        <v>98</v>
      </c>
    </row>
    <row r="13" spans="2:11" ht="15.95" customHeight="1" x14ac:dyDescent="0.25">
      <c r="B13" s="6"/>
      <c r="C13" s="6"/>
      <c r="D13" s="6"/>
      <c r="E13" s="6"/>
      <c r="F13" s="6"/>
      <c r="G13" s="6"/>
    </row>
    <row r="14" spans="2:11" ht="15.95" customHeight="1" x14ac:dyDescent="0.25">
      <c r="B14" s="6" t="s">
        <v>97</v>
      </c>
      <c r="C14" s="6"/>
      <c r="D14" s="6"/>
      <c r="E14" s="6"/>
      <c r="F14" s="6"/>
      <c r="G14" s="6"/>
    </row>
    <row r="15" spans="2:11" ht="15.95" customHeight="1" x14ac:dyDescent="0.25"/>
    <row r="16" spans="2:11" ht="15.95" customHeight="1" x14ac:dyDescent="0.25">
      <c r="B16" s="6" t="s">
        <v>101</v>
      </c>
    </row>
    <row r="17" spans="2:8" ht="15.95" customHeight="1" x14ac:dyDescent="0.25">
      <c r="B17" s="6"/>
    </row>
    <row r="18" spans="2:8" ht="15.95" customHeight="1" x14ac:dyDescent="0.25">
      <c r="B18" s="6" t="s">
        <v>157</v>
      </c>
    </row>
    <row r="19" spans="2:8" ht="15.95" customHeight="1" x14ac:dyDescent="0.25">
      <c r="B19" s="6"/>
    </row>
    <row r="20" spans="2:8" ht="15.95" customHeight="1" x14ac:dyDescent="0.25">
      <c r="B20" s="334" t="s">
        <v>108</v>
      </c>
    </row>
    <row r="21" spans="2:8" ht="15.95" customHeight="1" x14ac:dyDescent="0.25">
      <c r="B21" s="6"/>
    </row>
    <row r="22" spans="2:8" ht="15.95" customHeight="1" x14ac:dyDescent="0.25">
      <c r="B22" s="6" t="s">
        <v>158</v>
      </c>
    </row>
    <row r="23" spans="2:8" ht="15.95" customHeight="1" x14ac:dyDescent="0.25"/>
    <row r="24" spans="2:8" ht="15.95" customHeight="1" x14ac:dyDescent="0.25">
      <c r="B24" s="334" t="s">
        <v>109</v>
      </c>
    </row>
    <row r="25" spans="2:8" ht="15.95" customHeight="1" x14ac:dyDescent="0.25">
      <c r="B25" s="12"/>
    </row>
    <row r="26" spans="2:8" ht="15.95" customHeight="1" x14ac:dyDescent="0.25">
      <c r="B26" s="334" t="s">
        <v>159</v>
      </c>
    </row>
    <row r="27" spans="2:8" ht="15.95" customHeight="1" x14ac:dyDescent="0.25">
      <c r="B27" s="6"/>
      <c r="C27" s="6"/>
      <c r="D27" s="6"/>
      <c r="E27" s="6"/>
      <c r="F27" s="6"/>
      <c r="G27" s="6"/>
      <c r="H27" s="6"/>
    </row>
    <row r="28" spans="2:8" ht="15.95" customHeight="1" x14ac:dyDescent="0.25">
      <c r="B28" s="334" t="s">
        <v>118</v>
      </c>
    </row>
    <row r="29" spans="2:8" ht="15.95" customHeight="1" x14ac:dyDescent="0.25">
      <c r="B29" s="6"/>
    </row>
    <row r="30" spans="2:8" x14ac:dyDescent="0.25">
      <c r="B30" s="334" t="s">
        <v>119</v>
      </c>
    </row>
    <row r="31" spans="2:8" x14ac:dyDescent="0.25">
      <c r="B31" s="6"/>
    </row>
    <row r="32" spans="2:8" x14ac:dyDescent="0.25">
      <c r="B32" s="334" t="s">
        <v>120</v>
      </c>
    </row>
    <row r="33" spans="2:11" x14ac:dyDescent="0.25">
      <c r="B33" s="6"/>
    </row>
    <row r="34" spans="2:11" x14ac:dyDescent="0.25">
      <c r="B34" s="334" t="s">
        <v>121</v>
      </c>
    </row>
    <row r="36" spans="2:11" x14ac:dyDescent="0.25">
      <c r="B36" s="334" t="s">
        <v>122</v>
      </c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334" t="s">
        <v>123</v>
      </c>
    </row>
    <row r="39" spans="2:11" x14ac:dyDescent="0.25">
      <c r="B39" s="334"/>
    </row>
    <row r="40" spans="2:11" x14ac:dyDescent="0.25">
      <c r="B40" s="334" t="s">
        <v>124</v>
      </c>
    </row>
    <row r="42" spans="2:11" x14ac:dyDescent="0.25">
      <c r="B42" s="334" t="s">
        <v>125</v>
      </c>
    </row>
    <row r="44" spans="2:11" x14ac:dyDescent="0.25">
      <c r="B44" s="334" t="s">
        <v>126</v>
      </c>
    </row>
    <row r="46" spans="2:11" x14ac:dyDescent="0.25">
      <c r="B46" s="334" t="s">
        <v>110</v>
      </c>
    </row>
    <row r="48" spans="2:11" x14ac:dyDescent="0.25">
      <c r="B48" s="334" t="s">
        <v>111</v>
      </c>
    </row>
    <row r="50" spans="2:2" x14ac:dyDescent="0.25">
      <c r="B50" s="334" t="s">
        <v>112</v>
      </c>
    </row>
    <row r="52" spans="2:2" x14ac:dyDescent="0.25">
      <c r="B52" s="334" t="s">
        <v>113</v>
      </c>
    </row>
    <row r="54" spans="2:2" x14ac:dyDescent="0.25">
      <c r="B54" s="334" t="s">
        <v>127</v>
      </c>
    </row>
    <row r="56" spans="2:2" x14ac:dyDescent="0.25">
      <c r="B56" s="334" t="s">
        <v>128</v>
      </c>
    </row>
    <row r="58" spans="2:2" x14ac:dyDescent="0.25">
      <c r="B58" s="334" t="s">
        <v>129</v>
      </c>
    </row>
    <row r="60" spans="2:2" x14ac:dyDescent="0.25">
      <c r="B60" s="334" t="s">
        <v>130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P93" sqref="P93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31</v>
      </c>
    </row>
    <row r="3" spans="1:17" ht="8.25" customHeight="1" thickBot="1" x14ac:dyDescent="0.3"/>
    <row r="4" spans="1:17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13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7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136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 / 2021</v>
      </c>
      <c r="N5" s="446" t="str">
        <f>B5</f>
        <v>jan-maio</v>
      </c>
      <c r="O5" s="447"/>
      <c r="P5" s="149" t="str">
        <f>L5</f>
        <v>2022 / 2021</v>
      </c>
    </row>
    <row r="6" spans="1:17" ht="19.5" customHeight="1" thickBot="1" x14ac:dyDescent="0.3">
      <c r="A6" s="467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49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22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163</v>
      </c>
      <c r="B7" s="24">
        <v>132199.46000000005</v>
      </c>
      <c r="C7" s="167">
        <v>115434.47000000002</v>
      </c>
      <c r="D7" s="258">
        <f>B7/$B$33</f>
        <v>9.8086945796197783E-2</v>
      </c>
      <c r="E7" s="308">
        <f>C7/$C$33</f>
        <v>8.9411412506966229E-2</v>
      </c>
      <c r="F7" s="64">
        <f>(C7-B7)/B7</f>
        <v>-0.12681587352928694</v>
      </c>
      <c r="G7" s="1"/>
      <c r="H7" s="24">
        <v>45741.991999999991</v>
      </c>
      <c r="I7" s="167">
        <v>47018.980000000018</v>
      </c>
      <c r="J7" s="258">
        <f t="shared" ref="J7:J32" si="0">H7/$H$33</f>
        <v>0.12628791568111486</v>
      </c>
      <c r="K7" s="308">
        <f>I7/$I$33</f>
        <v>0.12995139944386888</v>
      </c>
      <c r="L7" s="64">
        <f>(I7-H7)/H7</f>
        <v>2.7917192587503116E-2</v>
      </c>
      <c r="M7" s="1"/>
      <c r="N7" s="47">
        <f t="shared" ref="N7:N33" si="1">(H7/B7)*10</f>
        <v>3.4600740426625021</v>
      </c>
      <c r="O7" s="169">
        <f t="shared" ref="O7:O33" si="2">(I7/C7)*10</f>
        <v>4.0732183376421283</v>
      </c>
      <c r="P7" s="64">
        <f>(O7-N7)/N7</f>
        <v>0.17720554167904917</v>
      </c>
      <c r="Q7" s="3"/>
    </row>
    <row r="8" spans="1:17" ht="20.100000000000001" customHeight="1" x14ac:dyDescent="0.25">
      <c r="A8" s="13" t="s">
        <v>164</v>
      </c>
      <c r="B8" s="24">
        <v>175647.76000000004</v>
      </c>
      <c r="C8" s="160">
        <v>164686.12000000005</v>
      </c>
      <c r="D8" s="258">
        <f t="shared" ref="D8:D32" si="3">B8/$B$33</f>
        <v>0.13032392351938166</v>
      </c>
      <c r="E8" s="259">
        <f t="shared" ref="E8:E32" si="4">C8/$C$33</f>
        <v>0.1275599793501174</v>
      </c>
      <c r="F8" s="64">
        <f t="shared" ref="F8:F33" si="5">(C8-B8)/B8</f>
        <v>-6.2406944443811764E-2</v>
      </c>
      <c r="G8" s="1"/>
      <c r="H8" s="24">
        <v>46290.87000000001</v>
      </c>
      <c r="I8" s="160">
        <v>45475.251000000011</v>
      </c>
      <c r="J8" s="258">
        <f t="shared" si="0"/>
        <v>0.12780329915158595</v>
      </c>
      <c r="K8" s="259">
        <f t="shared" ref="K8:K32" si="6">I8/$I$33</f>
        <v>0.12568482998804306</v>
      </c>
      <c r="L8" s="64">
        <f t="shared" ref="L8:L33" si="7">(I8-H8)/H8</f>
        <v>-1.7619435538800601E-2</v>
      </c>
      <c r="M8" s="1"/>
      <c r="N8" s="47">
        <f t="shared" si="1"/>
        <v>2.6354375370343464</v>
      </c>
      <c r="O8" s="163">
        <f t="shared" si="2"/>
        <v>2.7613287021395609</v>
      </c>
      <c r="P8" s="64">
        <f t="shared" ref="P8:P33" si="8">(O8-N8)/N8</f>
        <v>4.7768601355993326E-2</v>
      </c>
      <c r="Q8" s="3"/>
    </row>
    <row r="9" spans="1:17" s="12" customFormat="1" ht="20.100000000000001" customHeight="1" x14ac:dyDescent="0.25">
      <c r="A9" s="368" t="s">
        <v>165</v>
      </c>
      <c r="B9" s="268">
        <v>95429.639999999941</v>
      </c>
      <c r="C9" s="269">
        <v>85584.299999999974</v>
      </c>
      <c r="D9" s="258">
        <f t="shared" si="3"/>
        <v>7.0805144938040285E-2</v>
      </c>
      <c r="E9" s="259">
        <f t="shared" si="4"/>
        <v>6.6290538271799981E-2</v>
      </c>
      <c r="F9" s="64">
        <f t="shared" si="5"/>
        <v>-0.1031685752979889</v>
      </c>
      <c r="G9" s="7"/>
      <c r="H9" s="268">
        <v>26168.270000000008</v>
      </c>
      <c r="I9" s="269">
        <v>24730.933999999987</v>
      </c>
      <c r="J9" s="258">
        <f t="shared" si="0"/>
        <v>7.2247318728066084E-2</v>
      </c>
      <c r="K9" s="259">
        <f t="shared" si="6"/>
        <v>6.8351535547005807E-2</v>
      </c>
      <c r="L9" s="64">
        <f t="shared" si="7"/>
        <v>-5.4926672645918918E-2</v>
      </c>
      <c r="M9" s="7"/>
      <c r="N9" s="371">
        <f t="shared" si="1"/>
        <v>2.742153276487266</v>
      </c>
      <c r="O9" s="286">
        <f t="shared" si="2"/>
        <v>2.8896577993861019</v>
      </c>
      <c r="P9" s="64">
        <f t="shared" si="8"/>
        <v>5.37914945031049E-2</v>
      </c>
      <c r="Q9" s="376"/>
    </row>
    <row r="10" spans="1:17" s="12" customFormat="1" ht="20.100000000000001" customHeight="1" x14ac:dyDescent="0.25">
      <c r="A10" s="368" t="s">
        <v>166</v>
      </c>
      <c r="B10" s="268">
        <v>86366.87000000001</v>
      </c>
      <c r="C10" s="269">
        <v>80095.02</v>
      </c>
      <c r="D10" s="258">
        <f t="shared" si="3"/>
        <v>6.4080916036096197E-2</v>
      </c>
      <c r="E10" s="259">
        <f t="shared" si="4"/>
        <v>6.2038738281327145E-2</v>
      </c>
      <c r="F10" s="64">
        <f t="shared" si="5"/>
        <v>-7.2618702055545201E-2</v>
      </c>
      <c r="G10" s="7"/>
      <c r="H10" s="268">
        <v>25912.952999999998</v>
      </c>
      <c r="I10" s="269">
        <v>24636.918999999994</v>
      </c>
      <c r="J10" s="258">
        <f t="shared" si="0"/>
        <v>7.1542420441870841E-2</v>
      </c>
      <c r="K10" s="259">
        <f t="shared" si="6"/>
        <v>6.8091696205133348E-2</v>
      </c>
      <c r="L10" s="64">
        <f t="shared" si="7"/>
        <v>-4.9243094756510515E-2</v>
      </c>
      <c r="M10" s="7"/>
      <c r="N10" s="371">
        <f t="shared" si="1"/>
        <v>3.0003348506203817</v>
      </c>
      <c r="O10" s="286">
        <f t="shared" si="2"/>
        <v>3.0759614018449577</v>
      </c>
      <c r="P10" s="64">
        <f t="shared" si="8"/>
        <v>2.5206036989150925E-2</v>
      </c>
      <c r="Q10" s="376"/>
    </row>
    <row r="11" spans="1:17" ht="20.100000000000001" customHeight="1" x14ac:dyDescent="0.25">
      <c r="A11" s="13" t="s">
        <v>167</v>
      </c>
      <c r="B11" s="24">
        <v>62740.329999999994</v>
      </c>
      <c r="C11" s="160">
        <v>59035.729999999981</v>
      </c>
      <c r="D11" s="258">
        <f t="shared" si="3"/>
        <v>4.6550926516232057E-2</v>
      </c>
      <c r="E11" s="259">
        <f t="shared" si="4"/>
        <v>4.5726965330891885E-2</v>
      </c>
      <c r="F11" s="64">
        <f t="shared" si="5"/>
        <v>-5.9046549484199615E-2</v>
      </c>
      <c r="G11" s="1"/>
      <c r="H11" s="24">
        <v>21951.57</v>
      </c>
      <c r="I11" s="160">
        <v>23006.496000000003</v>
      </c>
      <c r="J11" s="258">
        <f t="shared" si="0"/>
        <v>6.0605537713095022E-2</v>
      </c>
      <c r="K11" s="259">
        <f t="shared" si="6"/>
        <v>6.3585521240566489E-2</v>
      </c>
      <c r="L11" s="64">
        <f t="shared" si="7"/>
        <v>4.8056972690336187E-2</v>
      </c>
      <c r="M11" s="1"/>
      <c r="N11" s="47">
        <f t="shared" si="1"/>
        <v>3.4987973445469605</v>
      </c>
      <c r="O11" s="163">
        <f t="shared" si="2"/>
        <v>3.8970460770113302</v>
      </c>
      <c r="P11" s="64">
        <f t="shared" si="8"/>
        <v>0.11382446402191858</v>
      </c>
      <c r="Q11" s="3"/>
    </row>
    <row r="12" spans="1:17" ht="20.100000000000001" customHeight="1" x14ac:dyDescent="0.25">
      <c r="A12" s="13" t="s">
        <v>168</v>
      </c>
      <c r="B12" s="24">
        <v>102407.73000000004</v>
      </c>
      <c r="C12" s="160">
        <v>84717.719999999972</v>
      </c>
      <c r="D12" s="258">
        <f t="shared" si="3"/>
        <v>7.5982620970022563E-2</v>
      </c>
      <c r="E12" s="259">
        <f t="shared" si="4"/>
        <v>6.5619316392838814E-2</v>
      </c>
      <c r="F12" s="64">
        <f t="shared" si="5"/>
        <v>-0.17274096398777769</v>
      </c>
      <c r="G12" s="1"/>
      <c r="H12" s="24">
        <v>23766.983000000004</v>
      </c>
      <c r="I12" s="160">
        <v>21015.04299999998</v>
      </c>
      <c r="J12" s="258">
        <f t="shared" si="0"/>
        <v>6.5617665822216301E-2</v>
      </c>
      <c r="K12" s="259">
        <f t="shared" si="6"/>
        <v>5.8081528931998881E-2</v>
      </c>
      <c r="L12" s="64">
        <f t="shared" si="7"/>
        <v>-0.11578836068507407</v>
      </c>
      <c r="M12" s="1"/>
      <c r="N12" s="47">
        <f t="shared" si="1"/>
        <v>2.3208192389383102</v>
      </c>
      <c r="O12" s="163">
        <f t="shared" si="2"/>
        <v>2.4805959131100304</v>
      </c>
      <c r="P12" s="64">
        <f t="shared" si="8"/>
        <v>6.8844945565347912E-2</v>
      </c>
      <c r="Q12" s="3"/>
    </row>
    <row r="13" spans="1:17" ht="20.100000000000001" customHeight="1" x14ac:dyDescent="0.25">
      <c r="A13" s="13" t="s">
        <v>169</v>
      </c>
      <c r="B13" s="24">
        <v>56787.99</v>
      </c>
      <c r="C13" s="160">
        <v>51310.06</v>
      </c>
      <c r="D13" s="258">
        <f t="shared" si="3"/>
        <v>4.2134517773408604E-2</v>
      </c>
      <c r="E13" s="259">
        <f t="shared" si="4"/>
        <v>3.9742937620081652E-2</v>
      </c>
      <c r="F13" s="64">
        <f t="shared" si="5"/>
        <v>-9.6462826030644863E-2</v>
      </c>
      <c r="G13" s="1"/>
      <c r="H13" s="24">
        <v>20049.776999999998</v>
      </c>
      <c r="I13" s="160">
        <v>18861.580999999998</v>
      </c>
      <c r="J13" s="258">
        <f t="shared" si="0"/>
        <v>5.5354925233714269E-2</v>
      </c>
      <c r="K13" s="259">
        <f t="shared" si="6"/>
        <v>5.2129774969042003E-2</v>
      </c>
      <c r="L13" s="64">
        <f t="shared" si="7"/>
        <v>-5.926230501217046E-2</v>
      </c>
      <c r="M13" s="1"/>
      <c r="N13" s="47">
        <f t="shared" si="1"/>
        <v>3.5306368476855754</v>
      </c>
      <c r="O13" s="163">
        <f t="shared" si="2"/>
        <v>3.6760005737666255</v>
      </c>
      <c r="P13" s="64">
        <f t="shared" si="8"/>
        <v>4.1172097939310807E-2</v>
      </c>
      <c r="Q13" s="3"/>
    </row>
    <row r="14" spans="1:17" ht="20.100000000000001" customHeight="1" x14ac:dyDescent="0.25">
      <c r="A14" s="13" t="s">
        <v>170</v>
      </c>
      <c r="B14" s="24">
        <v>56663.640000000014</v>
      </c>
      <c r="C14" s="160">
        <v>54070.130000000034</v>
      </c>
      <c r="D14" s="258">
        <f t="shared" si="3"/>
        <v>4.2042254826874965E-2</v>
      </c>
      <c r="E14" s="259">
        <f t="shared" si="4"/>
        <v>4.1880789141538852E-2</v>
      </c>
      <c r="F14" s="64">
        <f t="shared" si="5"/>
        <v>-4.5770268200207041E-2</v>
      </c>
      <c r="G14" s="1"/>
      <c r="H14" s="24">
        <v>19599.015000000007</v>
      </c>
      <c r="I14" s="160">
        <v>18519.874000000003</v>
      </c>
      <c r="J14" s="258">
        <f t="shared" si="0"/>
        <v>5.4110427760839679E-2</v>
      </c>
      <c r="K14" s="259">
        <f t="shared" si="6"/>
        <v>5.1185362673203907E-2</v>
      </c>
      <c r="L14" s="64">
        <f t="shared" si="7"/>
        <v>-5.5060981380952202E-2</v>
      </c>
      <c r="M14" s="1"/>
      <c r="N14" s="47">
        <f t="shared" si="1"/>
        <v>3.4588344483340645</v>
      </c>
      <c r="O14" s="163">
        <f t="shared" si="2"/>
        <v>3.4251580308758256</v>
      </c>
      <c r="P14" s="64">
        <f t="shared" si="8"/>
        <v>-9.7363484611005403E-3</v>
      </c>
      <c r="Q14" s="3"/>
    </row>
    <row r="15" spans="1:17" ht="20.100000000000001" customHeight="1" x14ac:dyDescent="0.25">
      <c r="A15" s="13" t="s">
        <v>171</v>
      </c>
      <c r="B15" s="24">
        <v>48590.180000000008</v>
      </c>
      <c r="C15" s="160">
        <v>45137.30999999999</v>
      </c>
      <c r="D15" s="258">
        <f t="shared" si="3"/>
        <v>3.6052056127063553E-2</v>
      </c>
      <c r="E15" s="259">
        <f t="shared" si="4"/>
        <v>3.4961746208604851E-2</v>
      </c>
      <c r="F15" s="64">
        <f t="shared" si="5"/>
        <v>-7.1061066248365751E-2</v>
      </c>
      <c r="G15" s="1"/>
      <c r="H15" s="24">
        <v>15381.652000000007</v>
      </c>
      <c r="I15" s="160">
        <v>15780.966000000004</v>
      </c>
      <c r="J15" s="258">
        <f t="shared" si="0"/>
        <v>4.2466816285837594E-2</v>
      </c>
      <c r="K15" s="259">
        <f t="shared" si="6"/>
        <v>4.3615548790639724E-2</v>
      </c>
      <c r="L15" s="64">
        <f t="shared" si="7"/>
        <v>2.5960410494269177E-2</v>
      </c>
      <c r="M15" s="1"/>
      <c r="N15" s="47">
        <f t="shared" si="1"/>
        <v>3.1655886024707058</v>
      </c>
      <c r="O15" s="163">
        <f t="shared" si="2"/>
        <v>3.4962132213904655</v>
      </c>
      <c r="P15" s="64">
        <f t="shared" si="8"/>
        <v>0.10444333122178635</v>
      </c>
      <c r="Q15" s="3"/>
    </row>
    <row r="16" spans="1:17" ht="20.100000000000001" customHeight="1" x14ac:dyDescent="0.25">
      <c r="A16" s="13" t="s">
        <v>172</v>
      </c>
      <c r="B16" s="24">
        <v>87344.910000000018</v>
      </c>
      <c r="C16" s="160">
        <v>121637.30999999995</v>
      </c>
      <c r="D16" s="258">
        <f t="shared" si="3"/>
        <v>6.4806584329041683E-2</v>
      </c>
      <c r="E16" s="259">
        <f t="shared" si="4"/>
        <v>9.4215910556419785E-2</v>
      </c>
      <c r="F16" s="64">
        <f t="shared" si="5"/>
        <v>0.39260902552879073</v>
      </c>
      <c r="G16" s="1"/>
      <c r="H16" s="24">
        <v>10435.986000000001</v>
      </c>
      <c r="I16" s="160">
        <v>15082.091000000004</v>
      </c>
      <c r="J16" s="258">
        <f t="shared" si="0"/>
        <v>2.8812451368914922E-2</v>
      </c>
      <c r="K16" s="259">
        <f t="shared" si="6"/>
        <v>4.1683992974534526E-2</v>
      </c>
      <c r="L16" s="64">
        <f t="shared" si="7"/>
        <v>0.44520038643210164</v>
      </c>
      <c r="M16" s="1"/>
      <c r="N16" s="47">
        <f t="shared" si="1"/>
        <v>1.1948018493579076</v>
      </c>
      <c r="O16" s="163">
        <f t="shared" si="2"/>
        <v>1.2399230959645531</v>
      </c>
      <c r="P16" s="64">
        <f t="shared" si="8"/>
        <v>3.7764627357158763E-2</v>
      </c>
      <c r="Q16" s="3"/>
    </row>
    <row r="17" spans="1:17" ht="20.100000000000001" customHeight="1" x14ac:dyDescent="0.25">
      <c r="A17" s="13" t="s">
        <v>173</v>
      </c>
      <c r="B17" s="24">
        <v>55024.19999999999</v>
      </c>
      <c r="C17" s="160">
        <v>54106.409999999989</v>
      </c>
      <c r="D17" s="258">
        <f t="shared" si="3"/>
        <v>4.0825853016942304E-2</v>
      </c>
      <c r="E17" s="259">
        <f t="shared" si="4"/>
        <v>4.1908890332160241E-2</v>
      </c>
      <c r="F17" s="64">
        <f t="shared" si="5"/>
        <v>-1.6679751818290879E-2</v>
      </c>
      <c r="G17" s="1"/>
      <c r="H17" s="24">
        <v>12504.233000000004</v>
      </c>
      <c r="I17" s="160">
        <v>12277.311000000003</v>
      </c>
      <c r="J17" s="258">
        <f t="shared" si="0"/>
        <v>3.4522622511958256E-2</v>
      </c>
      <c r="K17" s="259">
        <f t="shared" si="6"/>
        <v>3.3932121578511595E-2</v>
      </c>
      <c r="L17" s="64">
        <f t="shared" si="7"/>
        <v>-1.8147614491828522E-2</v>
      </c>
      <c r="M17" s="1"/>
      <c r="N17" s="47">
        <f t="shared" si="1"/>
        <v>2.2724970104063313</v>
      </c>
      <c r="O17" s="163">
        <f t="shared" si="2"/>
        <v>2.2691047142103877</v>
      </c>
      <c r="P17" s="64">
        <f t="shared" si="8"/>
        <v>-1.4927615659820188E-3</v>
      </c>
      <c r="Q17" s="3"/>
    </row>
    <row r="18" spans="1:17" ht="20.100000000000001" customHeight="1" x14ac:dyDescent="0.25">
      <c r="A18" s="13" t="s">
        <v>174</v>
      </c>
      <c r="B18" s="24">
        <v>58606.469999999994</v>
      </c>
      <c r="C18" s="160">
        <v>46697.839999999982</v>
      </c>
      <c r="D18" s="258">
        <f t="shared" si="3"/>
        <v>4.3483760419267138E-2</v>
      </c>
      <c r="E18" s="259">
        <f t="shared" si="4"/>
        <v>3.6170476941803482E-2</v>
      </c>
      <c r="F18" s="64">
        <f t="shared" si="5"/>
        <v>-0.20319650714332416</v>
      </c>
      <c r="G18" s="1"/>
      <c r="H18" s="24">
        <v>13138.324000000001</v>
      </c>
      <c r="I18" s="160">
        <v>11230.508999999998</v>
      </c>
      <c r="J18" s="258">
        <f t="shared" si="0"/>
        <v>3.6273268411729162E-2</v>
      </c>
      <c r="K18" s="259">
        <f t="shared" si="6"/>
        <v>3.1038962585257349E-2</v>
      </c>
      <c r="L18" s="64">
        <f t="shared" si="7"/>
        <v>-0.14520992175257683</v>
      </c>
      <c r="M18" s="1"/>
      <c r="N18" s="47">
        <f t="shared" si="1"/>
        <v>2.2417872975458173</v>
      </c>
      <c r="O18" s="163">
        <f t="shared" si="2"/>
        <v>2.404931148849712</v>
      </c>
      <c r="P18" s="64">
        <f t="shared" si="8"/>
        <v>7.277401004211928E-2</v>
      </c>
      <c r="Q18" s="3"/>
    </row>
    <row r="19" spans="1:17" ht="20.100000000000001" customHeight="1" x14ac:dyDescent="0.25">
      <c r="A19" s="13" t="s">
        <v>175</v>
      </c>
      <c r="B19" s="24">
        <v>24800.440000000021</v>
      </c>
      <c r="C19" s="160">
        <v>41814.659999999967</v>
      </c>
      <c r="D19" s="258">
        <f t="shared" si="3"/>
        <v>1.8400978445765638E-2</v>
      </c>
      <c r="E19" s="259">
        <f t="shared" si="4"/>
        <v>3.2388140337098074E-2</v>
      </c>
      <c r="F19" s="64">
        <f t="shared" si="5"/>
        <v>0.68604508629685335</v>
      </c>
      <c r="G19" s="1"/>
      <c r="H19" s="24">
        <v>7343.4360000000006</v>
      </c>
      <c r="I19" s="160">
        <v>8986.4760000000042</v>
      </c>
      <c r="J19" s="258">
        <f t="shared" si="0"/>
        <v>2.0274307825895812E-2</v>
      </c>
      <c r="K19" s="259">
        <f t="shared" si="6"/>
        <v>2.4836887832716512E-2</v>
      </c>
      <c r="L19" s="64">
        <f t="shared" si="7"/>
        <v>0.22374267304842085</v>
      </c>
      <c r="M19" s="1"/>
      <c r="N19" s="47">
        <f t="shared" si="1"/>
        <v>2.9610103691708671</v>
      </c>
      <c r="O19" s="163">
        <f t="shared" si="2"/>
        <v>2.1491209063998156</v>
      </c>
      <c r="P19" s="64">
        <f t="shared" si="8"/>
        <v>-0.27419338723842235</v>
      </c>
      <c r="Q19" s="3"/>
    </row>
    <row r="20" spans="1:17" ht="20.100000000000001" customHeight="1" x14ac:dyDescent="0.25">
      <c r="A20" s="13" t="s">
        <v>176</v>
      </c>
      <c r="B20" s="24">
        <v>12658.999999999996</v>
      </c>
      <c r="C20" s="160">
        <v>15313.910000000002</v>
      </c>
      <c r="D20" s="258">
        <f t="shared" si="3"/>
        <v>9.3924940906268978E-3</v>
      </c>
      <c r="E20" s="259">
        <f t="shared" si="4"/>
        <v>1.1861607058139179E-2</v>
      </c>
      <c r="F20" s="64">
        <f t="shared" si="5"/>
        <v>0.20972509676909756</v>
      </c>
      <c r="G20" s="1"/>
      <c r="H20" s="24">
        <v>5972.4309999999978</v>
      </c>
      <c r="I20" s="160">
        <v>6693.7930000000033</v>
      </c>
      <c r="J20" s="258">
        <f t="shared" si="0"/>
        <v>1.6489134590799551E-2</v>
      </c>
      <c r="K20" s="259">
        <f t="shared" si="6"/>
        <v>1.8500353855774275E-2</v>
      </c>
      <c r="L20" s="64">
        <f t="shared" si="7"/>
        <v>0.1207819730357715</v>
      </c>
      <c r="M20" s="1"/>
      <c r="N20" s="47">
        <f t="shared" si="1"/>
        <v>4.717932696105537</v>
      </c>
      <c r="O20" s="163">
        <f t="shared" si="2"/>
        <v>4.3710541592578265</v>
      </c>
      <c r="P20" s="64">
        <f t="shared" si="8"/>
        <v>-7.3523417816885081E-2</v>
      </c>
      <c r="Q20" s="3"/>
    </row>
    <row r="21" spans="1:17" ht="20.100000000000001" customHeight="1" x14ac:dyDescent="0.25">
      <c r="A21" s="13" t="s">
        <v>177</v>
      </c>
      <c r="B21" s="24">
        <v>23691.370000000006</v>
      </c>
      <c r="C21" s="160">
        <v>22019.30000000001</v>
      </c>
      <c r="D21" s="258">
        <f t="shared" si="3"/>
        <v>1.7578090901639584E-2</v>
      </c>
      <c r="E21" s="259">
        <f t="shared" si="4"/>
        <v>1.7055362366324739E-2</v>
      </c>
      <c r="F21" s="64">
        <f t="shared" si="5"/>
        <v>-7.0577176414871559E-2</v>
      </c>
      <c r="G21" s="1"/>
      <c r="H21" s="24">
        <v>5283.7469999999976</v>
      </c>
      <c r="I21" s="160">
        <v>5468.2929999999997</v>
      </c>
      <c r="J21" s="258">
        <f t="shared" si="0"/>
        <v>1.458776424988976E-2</v>
      </c>
      <c r="K21" s="259">
        <f t="shared" si="6"/>
        <v>1.5113308028356033E-2</v>
      </c>
      <c r="L21" s="64">
        <f t="shared" si="7"/>
        <v>3.4927107599966874E-2</v>
      </c>
      <c r="M21" s="1"/>
      <c r="N21" s="47">
        <f t="shared" si="1"/>
        <v>2.230241222858786</v>
      </c>
      <c r="O21" s="163">
        <f t="shared" si="2"/>
        <v>2.4834091001984611</v>
      </c>
      <c r="P21" s="64">
        <f t="shared" si="8"/>
        <v>0.11351591690837699</v>
      </c>
      <c r="Q21" s="3"/>
    </row>
    <row r="22" spans="1:17" ht="20.100000000000001" customHeight="1" x14ac:dyDescent="0.25">
      <c r="A22" s="13" t="s">
        <v>178</v>
      </c>
      <c r="B22" s="24">
        <v>23443.650000000005</v>
      </c>
      <c r="C22" s="160">
        <v>22415.06</v>
      </c>
      <c r="D22" s="258">
        <f t="shared" si="3"/>
        <v>1.7394292131110309E-2</v>
      </c>
      <c r="E22" s="259">
        <f t="shared" si="4"/>
        <v>1.7361903909884097E-2</v>
      </c>
      <c r="F22" s="64">
        <f t="shared" si="5"/>
        <v>-4.3874993868275786E-2</v>
      </c>
      <c r="G22" s="1"/>
      <c r="H22" s="24">
        <v>5504.4609999999984</v>
      </c>
      <c r="I22" s="160">
        <v>5085.0920000000015</v>
      </c>
      <c r="J22" s="258">
        <f t="shared" si="0"/>
        <v>1.5197127983363408E-2</v>
      </c>
      <c r="K22" s="259">
        <f t="shared" si="6"/>
        <v>1.4054214313045967E-2</v>
      </c>
      <c r="L22" s="64">
        <f t="shared" si="7"/>
        <v>-7.6187114415016674E-2</v>
      </c>
      <c r="M22" s="1"/>
      <c r="N22" s="47">
        <f t="shared" si="1"/>
        <v>2.3479539235571241</v>
      </c>
      <c r="O22" s="163">
        <f t="shared" si="2"/>
        <v>2.2686051253041488</v>
      </c>
      <c r="P22" s="64">
        <f t="shared" si="8"/>
        <v>-3.3794870272736317E-2</v>
      </c>
      <c r="Q22" s="3"/>
    </row>
    <row r="23" spans="1:17" ht="20.100000000000001" customHeight="1" x14ac:dyDescent="0.25">
      <c r="A23" s="13" t="s">
        <v>179</v>
      </c>
      <c r="B23" s="24">
        <v>22628.919999999984</v>
      </c>
      <c r="C23" s="160">
        <v>17404.229999999996</v>
      </c>
      <c r="D23" s="258">
        <f t="shared" si="3"/>
        <v>1.6789793615393692E-2</v>
      </c>
      <c r="E23" s="259">
        <f t="shared" si="4"/>
        <v>1.3480694179963025E-2</v>
      </c>
      <c r="F23" s="64">
        <f t="shared" si="5"/>
        <v>-0.23088552171292273</v>
      </c>
      <c r="G23" s="1"/>
      <c r="H23" s="24">
        <v>5745.5460000000003</v>
      </c>
      <c r="I23" s="160">
        <v>5004.3359999999966</v>
      </c>
      <c r="J23" s="258">
        <f t="shared" si="0"/>
        <v>1.5862733498575376E-2</v>
      </c>
      <c r="K23" s="259">
        <f t="shared" si="6"/>
        <v>1.3831020291961508E-2</v>
      </c>
      <c r="L23" s="64">
        <f t="shared" si="7"/>
        <v>-0.12900601613841464</v>
      </c>
      <c r="M23" s="1"/>
      <c r="N23" s="47">
        <f t="shared" si="1"/>
        <v>2.5390279341656625</v>
      </c>
      <c r="O23" s="163">
        <f t="shared" si="2"/>
        <v>2.8753561634154448</v>
      </c>
      <c r="P23" s="64">
        <f t="shared" si="8"/>
        <v>0.13246338282619227</v>
      </c>
      <c r="Q23" s="3"/>
    </row>
    <row r="24" spans="1:17" ht="20.100000000000001" customHeight="1" x14ac:dyDescent="0.25">
      <c r="A24" s="13" t="s">
        <v>180</v>
      </c>
      <c r="B24" s="24">
        <v>9956.130000000001</v>
      </c>
      <c r="C24" s="160">
        <v>12835.349999999995</v>
      </c>
      <c r="D24" s="258">
        <f t="shared" si="3"/>
        <v>7.387067871910357E-3</v>
      </c>
      <c r="E24" s="259">
        <f t="shared" si="4"/>
        <v>9.9418031158395627E-3</v>
      </c>
      <c r="F24" s="64">
        <f t="shared" si="5"/>
        <v>0.28919067951101418</v>
      </c>
      <c r="G24" s="1"/>
      <c r="H24" s="24">
        <v>3207.6259999999988</v>
      </c>
      <c r="I24" s="160">
        <v>4397.6990000000005</v>
      </c>
      <c r="J24" s="258">
        <f t="shared" si="0"/>
        <v>8.8558539782122216E-3</v>
      </c>
      <c r="K24" s="259">
        <f t="shared" si="6"/>
        <v>1.2154392532183866E-2</v>
      </c>
      <c r="L24" s="64">
        <f t="shared" si="7"/>
        <v>0.37101364061770359</v>
      </c>
      <c r="M24" s="1"/>
      <c r="N24" s="47">
        <f t="shared" si="1"/>
        <v>3.2217598605080471</v>
      </c>
      <c r="O24" s="163">
        <f t="shared" si="2"/>
        <v>3.4262400324104929</v>
      </c>
      <c r="P24" s="64">
        <f t="shared" si="8"/>
        <v>6.3468470884170999E-2</v>
      </c>
      <c r="Q24" s="3"/>
    </row>
    <row r="25" spans="1:17" ht="20.100000000000001" customHeight="1" x14ac:dyDescent="0.25">
      <c r="A25" s="13" t="s">
        <v>181</v>
      </c>
      <c r="B25" s="24">
        <v>9645.130000000001</v>
      </c>
      <c r="C25" s="160">
        <v>8296.3900000000012</v>
      </c>
      <c r="D25" s="258">
        <f t="shared" si="3"/>
        <v>7.1563177603545499E-3</v>
      </c>
      <c r="E25" s="259">
        <f t="shared" si="4"/>
        <v>6.4260870137721393E-3</v>
      </c>
      <c r="F25" s="64">
        <f t="shared" si="5"/>
        <v>-0.13983637338221461</v>
      </c>
      <c r="G25" s="1"/>
      <c r="H25" s="24">
        <v>3198.7750000000005</v>
      </c>
      <c r="I25" s="160">
        <v>3955.2310000000002</v>
      </c>
      <c r="J25" s="258">
        <f t="shared" si="0"/>
        <v>8.8314174748414607E-3</v>
      </c>
      <c r="K25" s="259">
        <f t="shared" si="6"/>
        <v>1.093149625053059E-2</v>
      </c>
      <c r="L25" s="64">
        <f t="shared" si="7"/>
        <v>0.23648302865940854</v>
      </c>
      <c r="M25" s="1"/>
      <c r="N25" s="47">
        <f t="shared" si="1"/>
        <v>3.3164664447239178</v>
      </c>
      <c r="O25" s="163">
        <f t="shared" si="2"/>
        <v>4.7674120912830755</v>
      </c>
      <c r="P25" s="64">
        <f t="shared" si="8"/>
        <v>0.43749746024641084</v>
      </c>
      <c r="Q25" s="3"/>
    </row>
    <row r="26" spans="1:17" ht="20.100000000000001" customHeight="1" x14ac:dyDescent="0.25">
      <c r="A26" s="13" t="s">
        <v>182</v>
      </c>
      <c r="B26" s="24">
        <v>20972.249999999996</v>
      </c>
      <c r="C26" s="160">
        <v>12391.730000000007</v>
      </c>
      <c r="D26" s="258">
        <f t="shared" si="3"/>
        <v>1.5560607804103798E-2</v>
      </c>
      <c r="E26" s="259">
        <f t="shared" si="4"/>
        <v>9.5981909277614314E-3</v>
      </c>
      <c r="F26" s="64">
        <f t="shared" si="5"/>
        <v>-0.4091368355803498</v>
      </c>
      <c r="G26" s="1"/>
      <c r="H26" s="24">
        <v>6889.8940000000002</v>
      </c>
      <c r="I26" s="160">
        <v>3396.6749999999997</v>
      </c>
      <c r="J26" s="258">
        <f t="shared" si="0"/>
        <v>1.9022135120915138E-2</v>
      </c>
      <c r="K26" s="259">
        <f t="shared" si="6"/>
        <v>9.3877551088093168E-3</v>
      </c>
      <c r="L26" s="64">
        <f t="shared" si="7"/>
        <v>-0.50700620357874893</v>
      </c>
      <c r="M26" s="1"/>
      <c r="N26" s="47">
        <f t="shared" si="1"/>
        <v>3.2852431188832871</v>
      </c>
      <c r="O26" s="163">
        <f t="shared" si="2"/>
        <v>2.7410821572129134</v>
      </c>
      <c r="P26" s="64">
        <f t="shared" si="8"/>
        <v>-0.16563795797716907</v>
      </c>
      <c r="Q26" s="3"/>
    </row>
    <row r="27" spans="1:17" ht="20.100000000000001" customHeight="1" x14ac:dyDescent="0.25">
      <c r="A27" s="13" t="s">
        <v>183</v>
      </c>
      <c r="B27" s="24">
        <v>244.49000000000007</v>
      </c>
      <c r="C27" s="160">
        <v>1269.3499999999999</v>
      </c>
      <c r="D27" s="258">
        <f t="shared" si="3"/>
        <v>1.814022340008983E-4</v>
      </c>
      <c r="E27" s="259">
        <f t="shared" si="4"/>
        <v>9.8319311784181599E-4</v>
      </c>
      <c r="F27" s="64">
        <f t="shared" si="5"/>
        <v>4.1918278866211285</v>
      </c>
      <c r="G27" s="1"/>
      <c r="H27" s="24">
        <v>559.596</v>
      </c>
      <c r="I27" s="160">
        <v>2959.9809999999993</v>
      </c>
      <c r="J27" s="258">
        <f t="shared" si="0"/>
        <v>1.5449745272022512E-3</v>
      </c>
      <c r="K27" s="259">
        <f t="shared" si="6"/>
        <v>8.180817050417984E-3</v>
      </c>
      <c r="L27" s="64">
        <f t="shared" si="7"/>
        <v>4.2894963509388901</v>
      </c>
      <c r="M27" s="1"/>
      <c r="N27" s="47">
        <f t="shared" si="1"/>
        <v>22.888298089901422</v>
      </c>
      <c r="O27" s="163">
        <f t="shared" si="2"/>
        <v>23.318871863552207</v>
      </c>
      <c r="P27" s="64">
        <f t="shared" si="8"/>
        <v>1.881196111478289E-2</v>
      </c>
      <c r="Q27" s="3"/>
    </row>
    <row r="28" spans="1:17" ht="20.100000000000001" customHeight="1" x14ac:dyDescent="0.25">
      <c r="A28" s="13" t="s">
        <v>184</v>
      </c>
      <c r="B28" s="24">
        <v>4715.2900000000036</v>
      </c>
      <c r="C28" s="160">
        <v>3964.7500000000023</v>
      </c>
      <c r="D28" s="258">
        <f t="shared" si="3"/>
        <v>3.4985649309259934E-3</v>
      </c>
      <c r="E28" s="259">
        <f t="shared" si="4"/>
        <v>3.0709535699084902E-3</v>
      </c>
      <c r="F28" s="64">
        <f t="shared" si="5"/>
        <v>-0.1591715461827376</v>
      </c>
      <c r="G28" s="1"/>
      <c r="H28" s="24">
        <v>2749.3699999999994</v>
      </c>
      <c r="I28" s="160">
        <v>2655.6559999999986</v>
      </c>
      <c r="J28" s="258">
        <f t="shared" si="0"/>
        <v>7.5906665091495518E-3</v>
      </c>
      <c r="K28" s="259">
        <f t="shared" si="6"/>
        <v>7.3397213984970908E-3</v>
      </c>
      <c r="L28" s="64">
        <f t="shared" si="7"/>
        <v>-3.4085626889069451E-2</v>
      </c>
      <c r="M28" s="1"/>
      <c r="N28" s="47">
        <f t="shared" si="1"/>
        <v>5.8307548422260291</v>
      </c>
      <c r="O28" s="163">
        <f t="shared" si="2"/>
        <v>6.6981676019925516</v>
      </c>
      <c r="P28" s="64">
        <f t="shared" si="8"/>
        <v>0.1487650884384237</v>
      </c>
      <c r="Q28" s="3"/>
    </row>
    <row r="29" spans="1:17" ht="20.100000000000001" customHeight="1" x14ac:dyDescent="0.25">
      <c r="A29" s="13" t="s">
        <v>185</v>
      </c>
      <c r="B29" s="24">
        <v>33764.319999999992</v>
      </c>
      <c r="C29" s="160">
        <v>34165.57</v>
      </c>
      <c r="D29" s="258">
        <f t="shared" si="3"/>
        <v>2.5051834747929189E-2</v>
      </c>
      <c r="E29" s="259">
        <f t="shared" si="4"/>
        <v>2.6463428755774857E-2</v>
      </c>
      <c r="F29" s="64">
        <f t="shared" si="5"/>
        <v>1.1883846616783853E-2</v>
      </c>
      <c r="G29" s="1"/>
      <c r="H29" s="24">
        <v>2168.0969999999993</v>
      </c>
      <c r="I29" s="160">
        <v>2441.3899999999994</v>
      </c>
      <c r="J29" s="258">
        <f t="shared" si="0"/>
        <v>5.9858444976440472E-3</v>
      </c>
      <c r="K29" s="259">
        <f t="shared" si="6"/>
        <v>6.7475314668303489E-3</v>
      </c>
      <c r="L29" s="64">
        <f t="shared" si="7"/>
        <v>0.12605201704536292</v>
      </c>
      <c r="M29" s="1"/>
      <c r="N29" s="47">
        <f t="shared" si="1"/>
        <v>0.64212665914788147</v>
      </c>
      <c r="O29" s="163">
        <f t="shared" si="2"/>
        <v>0.71457610688186957</v>
      </c>
      <c r="P29" s="64">
        <f t="shared" si="8"/>
        <v>0.11282734753627947</v>
      </c>
      <c r="Q29" s="3"/>
    </row>
    <row r="30" spans="1:17" ht="20.100000000000001" customHeight="1" x14ac:dyDescent="0.25">
      <c r="A30" s="13" t="s">
        <v>186</v>
      </c>
      <c r="B30" s="24">
        <v>6191.3700000000017</v>
      </c>
      <c r="C30" s="160">
        <v>5778.2900000000018</v>
      </c>
      <c r="D30" s="258">
        <f t="shared" si="3"/>
        <v>4.5937598655410921E-3</v>
      </c>
      <c r="E30" s="259">
        <f t="shared" si="4"/>
        <v>4.4756568014292265E-3</v>
      </c>
      <c r="F30" s="64">
        <f t="shared" si="5"/>
        <v>-6.6718674542144918E-2</v>
      </c>
      <c r="G30" s="1"/>
      <c r="H30" s="24">
        <v>2010.5519999999999</v>
      </c>
      <c r="I30" s="160">
        <v>1919.4879999999998</v>
      </c>
      <c r="J30" s="258">
        <f t="shared" si="0"/>
        <v>5.5508824680940193E-3</v>
      </c>
      <c r="K30" s="259">
        <f t="shared" si="6"/>
        <v>5.3050949173230229E-3</v>
      </c>
      <c r="L30" s="64">
        <f t="shared" si="7"/>
        <v>-4.5293033952864728E-2</v>
      </c>
      <c r="M30" s="1"/>
      <c r="N30" s="47">
        <f t="shared" si="1"/>
        <v>3.2473459024416234</v>
      </c>
      <c r="O30" s="163">
        <f t="shared" si="2"/>
        <v>3.3218962703498773</v>
      </c>
      <c r="P30" s="64">
        <f t="shared" si="8"/>
        <v>2.2957322733066669E-2</v>
      </c>
      <c r="Q30" s="3"/>
    </row>
    <row r="31" spans="1:17" ht="20.100000000000001" customHeight="1" x14ac:dyDescent="0.25">
      <c r="A31" s="13" t="s">
        <v>187</v>
      </c>
      <c r="B31" s="24">
        <v>4671.9399999999996</v>
      </c>
      <c r="C31" s="160">
        <v>6527.5999999999995</v>
      </c>
      <c r="D31" s="258">
        <f t="shared" si="3"/>
        <v>3.466400888045141E-3</v>
      </c>
      <c r="E31" s="259">
        <f t="shared" si="4"/>
        <v>5.0560455319842738E-3</v>
      </c>
      <c r="F31" s="64">
        <f t="shared" si="5"/>
        <v>0.39719260093237502</v>
      </c>
      <c r="G31" s="1"/>
      <c r="H31" s="24">
        <v>1401.3039999999999</v>
      </c>
      <c r="I31" s="160">
        <v>1701.6699999999998</v>
      </c>
      <c r="J31" s="258">
        <f t="shared" si="0"/>
        <v>3.8688249824277215E-3</v>
      </c>
      <c r="K31" s="259">
        <f t="shared" si="6"/>
        <v>4.7030879421809712E-3</v>
      </c>
      <c r="L31" s="64">
        <f t="shared" si="7"/>
        <v>0.21434749347750381</v>
      </c>
      <c r="M31" s="1"/>
      <c r="N31" s="47">
        <f t="shared" si="1"/>
        <v>2.9994049581116196</v>
      </c>
      <c r="O31" s="163">
        <f t="shared" si="2"/>
        <v>2.6068846130277592</v>
      </c>
      <c r="P31" s="64">
        <f t="shared" si="8"/>
        <v>-0.13086607195948136</v>
      </c>
      <c r="Q31" s="3"/>
    </row>
    <row r="32" spans="1:17" ht="20.100000000000001" customHeight="1" thickBot="1" x14ac:dyDescent="0.3">
      <c r="A32" s="13" t="s">
        <v>17</v>
      </c>
      <c r="B32" s="24">
        <f>B33-SUM(B7:B31)</f>
        <v>132584.85000000079</v>
      </c>
      <c r="C32" s="160">
        <f>C33-SUM(C7:C31)</f>
        <v>124339.8899999999</v>
      </c>
      <c r="D32" s="258">
        <f t="shared" si="3"/>
        <v>9.8372890444084163E-2</v>
      </c>
      <c r="E32" s="259">
        <f t="shared" si="4"/>
        <v>9.6309232379728479E-2</v>
      </c>
      <c r="F32" s="64">
        <f t="shared" si="5"/>
        <v>-6.2186290515099163E-2</v>
      </c>
      <c r="G32" s="1"/>
      <c r="H32" s="24">
        <f>H33-SUM(H7:H31)</f>
        <v>29227.569999999949</v>
      </c>
      <c r="I32" s="160">
        <f>I33-SUM(I7:I31)</f>
        <v>29517.993000000075</v>
      </c>
      <c r="J32" s="258">
        <f t="shared" si="0"/>
        <v>8.0693663182046738E-2</v>
      </c>
      <c r="K32" s="259">
        <f t="shared" si="6"/>
        <v>8.1582044083566549E-2</v>
      </c>
      <c r="L32" s="64">
        <f t="shared" si="7"/>
        <v>9.9366112201639302E-3</v>
      </c>
      <c r="M32" s="1"/>
      <c r="N32" s="47">
        <f t="shared" si="1"/>
        <v>2.2044426644522188</v>
      </c>
      <c r="O32" s="163">
        <f t="shared" si="2"/>
        <v>2.3739761230285872</v>
      </c>
      <c r="P32" s="64">
        <f t="shared" si="8"/>
        <v>7.6905360847067297E-2</v>
      </c>
      <c r="Q32" s="3"/>
    </row>
    <row r="33" spans="1:17" ht="26.25" customHeight="1" thickBot="1" x14ac:dyDescent="0.3">
      <c r="A33" s="41" t="s">
        <v>18</v>
      </c>
      <c r="B33" s="42">
        <v>1347778.3300000008</v>
      </c>
      <c r="C33" s="168">
        <v>1291048.5000000002</v>
      </c>
      <c r="D33" s="313">
        <f>SUM(D7:D32)</f>
        <v>1</v>
      </c>
      <c r="E33" s="314">
        <f>SUM(E7:E32)</f>
        <v>0.99999999999999978</v>
      </c>
      <c r="F33" s="69">
        <f t="shared" si="5"/>
        <v>-4.2091365276662747E-2</v>
      </c>
      <c r="G33" s="68"/>
      <c r="H33" s="42">
        <v>362204.02999999997</v>
      </c>
      <c r="I33" s="168">
        <v>361819.72800000024</v>
      </c>
      <c r="J33" s="313">
        <f>SUM(J7:J32)</f>
        <v>1</v>
      </c>
      <c r="K33" s="314">
        <f>SUM(K7:K32)</f>
        <v>0.99999999999999967</v>
      </c>
      <c r="L33" s="69">
        <f t="shared" si="7"/>
        <v>-1.0610097297916153E-3</v>
      </c>
      <c r="M33" s="68"/>
      <c r="N33" s="43">
        <f t="shared" si="1"/>
        <v>2.6874154446451124</v>
      </c>
      <c r="O33" s="170">
        <f t="shared" si="2"/>
        <v>2.8025262257769565</v>
      </c>
      <c r="P33" s="69">
        <f t="shared" si="8"/>
        <v>4.2833266200509292E-2</v>
      </c>
      <c r="Q33" s="3"/>
    </row>
    <row r="35" spans="1:17" ht="15.75" thickBot="1" x14ac:dyDescent="0.3">
      <c r="L35" s="15"/>
    </row>
    <row r="36" spans="1:17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49"/>
      <c r="L36" s="148" t="s">
        <v>0</v>
      </c>
      <c r="N36" s="448" t="s">
        <v>22</v>
      </c>
      <c r="O36" s="449"/>
      <c r="P36" s="148" t="s">
        <v>0</v>
      </c>
    </row>
    <row r="37" spans="1:17" x14ac:dyDescent="0.25">
      <c r="A37" s="466"/>
      <c r="B37" s="459" t="str">
        <f>B5</f>
        <v>jan-maio</v>
      </c>
      <c r="C37" s="451"/>
      <c r="D37" s="459" t="str">
        <f>B37</f>
        <v>jan-maio</v>
      </c>
      <c r="E37" s="451"/>
      <c r="F37" s="149" t="str">
        <f>F5</f>
        <v>2022 / 2021</v>
      </c>
      <c r="H37" s="446" t="str">
        <f>B37</f>
        <v>jan-maio</v>
      </c>
      <c r="I37" s="451"/>
      <c r="J37" s="459" t="str">
        <f>H37</f>
        <v>jan-maio</v>
      </c>
      <c r="K37" s="451"/>
      <c r="L37" s="149" t="str">
        <f>F37</f>
        <v>2022 / 2021</v>
      </c>
      <c r="N37" s="446" t="str">
        <f>B37</f>
        <v>jan-maio</v>
      </c>
      <c r="O37" s="447"/>
      <c r="P37" s="149" t="str">
        <f>L37</f>
        <v>2022 / 2021</v>
      </c>
    </row>
    <row r="38" spans="1:17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49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22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164</v>
      </c>
      <c r="B39" s="24">
        <v>175647.76000000004</v>
      </c>
      <c r="C39" s="167">
        <v>164686.12000000005</v>
      </c>
      <c r="D39" s="309">
        <f>B39/$B$62</f>
        <v>0.27901802638287682</v>
      </c>
      <c r="E39" s="308">
        <f>C39/$C$62</f>
        <v>0.27412181039175687</v>
      </c>
      <c r="F39" s="64">
        <f>(C39-B39)/B39</f>
        <v>-6.2406944443811764E-2</v>
      </c>
      <c r="H39" s="45">
        <v>46290.87000000001</v>
      </c>
      <c r="I39" s="167">
        <v>45475.251000000011</v>
      </c>
      <c r="J39" s="312">
        <f>H39/$H$62</f>
        <v>0.26976782133652027</v>
      </c>
      <c r="K39" s="308">
        <f>I39/$I$62</f>
        <v>0.27150050968976547</v>
      </c>
      <c r="L39" s="64">
        <f>(I39-H39)/H39</f>
        <v>-1.7619435538800601E-2</v>
      </c>
      <c r="N39" s="47">
        <f t="shared" ref="N39:N62" si="9">(H39/B39)*10</f>
        <v>2.6354375370343464</v>
      </c>
      <c r="O39" s="169">
        <f t="shared" ref="O39:O62" si="10">(I39/C39)*10</f>
        <v>2.7613287021395609</v>
      </c>
      <c r="P39" s="64">
        <f>(O39-N39)/N39</f>
        <v>4.7768601355993326E-2</v>
      </c>
    </row>
    <row r="40" spans="1:17" ht="20.100000000000001" customHeight="1" x14ac:dyDescent="0.25">
      <c r="A40" s="44" t="s">
        <v>168</v>
      </c>
      <c r="B40" s="24">
        <v>102407.73000000004</v>
      </c>
      <c r="C40" s="160">
        <v>84717.719999999972</v>
      </c>
      <c r="D40" s="309">
        <f t="shared" ref="D40:D61" si="11">B40/$B$62</f>
        <v>0.16267558841029645</v>
      </c>
      <c r="E40" s="259">
        <f t="shared" ref="E40:E61" si="12">C40/$C$62</f>
        <v>0.14101355219651743</v>
      </c>
      <c r="F40" s="64">
        <f t="shared" ref="F40:F62" si="13">(C40-B40)/B40</f>
        <v>-0.17274096398777769</v>
      </c>
      <c r="H40" s="24">
        <v>23766.983000000004</v>
      </c>
      <c r="I40" s="160">
        <v>21015.04299999998</v>
      </c>
      <c r="J40" s="309">
        <f t="shared" ref="J40:J62" si="14">H40/$H$62</f>
        <v>0.13850608605221967</v>
      </c>
      <c r="K40" s="259">
        <f t="shared" ref="K40:K62" si="15">I40/$I$62</f>
        <v>0.12546593499071243</v>
      </c>
      <c r="L40" s="64">
        <f t="shared" ref="L40:L62" si="16">(I40-H40)/H40</f>
        <v>-0.11578836068507407</v>
      </c>
      <c r="N40" s="47">
        <f t="shared" si="9"/>
        <v>2.3208192389383102</v>
      </c>
      <c r="O40" s="163">
        <f t="shared" si="10"/>
        <v>2.4805959131100304</v>
      </c>
      <c r="P40" s="64">
        <f t="shared" ref="P40:P62" si="17">(O40-N40)/N40</f>
        <v>6.8844945565347912E-2</v>
      </c>
    </row>
    <row r="41" spans="1:17" ht="20.100000000000001" customHeight="1" x14ac:dyDescent="0.25">
      <c r="A41" s="44" t="s">
        <v>169</v>
      </c>
      <c r="B41" s="24">
        <v>56787.99</v>
      </c>
      <c r="C41" s="160">
        <v>51310.06</v>
      </c>
      <c r="D41" s="309">
        <f t="shared" si="11"/>
        <v>9.0208226350569701E-2</v>
      </c>
      <c r="E41" s="259">
        <f t="shared" si="12"/>
        <v>8.5406144358186734E-2</v>
      </c>
      <c r="F41" s="64">
        <f t="shared" si="13"/>
        <v>-9.6462826030644863E-2</v>
      </c>
      <c r="H41" s="24">
        <v>20049.776999999998</v>
      </c>
      <c r="I41" s="160">
        <v>18861.580999999998</v>
      </c>
      <c r="J41" s="309">
        <f t="shared" si="14"/>
        <v>0.11684344363311969</v>
      </c>
      <c r="K41" s="259">
        <f t="shared" si="15"/>
        <v>0.11260913887104866</v>
      </c>
      <c r="L41" s="64">
        <f t="shared" si="16"/>
        <v>-5.926230501217046E-2</v>
      </c>
      <c r="N41" s="47">
        <f t="shared" si="9"/>
        <v>3.5306368476855754</v>
      </c>
      <c r="O41" s="163">
        <f t="shared" si="10"/>
        <v>3.6760005737666255</v>
      </c>
      <c r="P41" s="64">
        <f t="shared" si="17"/>
        <v>4.1172097939310807E-2</v>
      </c>
    </row>
    <row r="42" spans="1:17" ht="20.100000000000001" customHeight="1" x14ac:dyDescent="0.25">
      <c r="A42" s="44" t="s">
        <v>170</v>
      </c>
      <c r="B42" s="24">
        <v>56663.640000000014</v>
      </c>
      <c r="C42" s="160">
        <v>54070.130000000034</v>
      </c>
      <c r="D42" s="309">
        <f t="shared" si="11"/>
        <v>9.0010695271433211E-2</v>
      </c>
      <c r="E42" s="259">
        <f t="shared" si="12"/>
        <v>9.000031043124733E-2</v>
      </c>
      <c r="F42" s="64">
        <f t="shared" si="13"/>
        <v>-4.5770268200207041E-2</v>
      </c>
      <c r="H42" s="24">
        <v>19599.015000000007</v>
      </c>
      <c r="I42" s="160">
        <v>18519.874000000003</v>
      </c>
      <c r="J42" s="309">
        <f t="shared" si="14"/>
        <v>0.11421655235453083</v>
      </c>
      <c r="K42" s="259">
        <f t="shared" si="15"/>
        <v>0.11056904843450419</v>
      </c>
      <c r="L42" s="64">
        <f t="shared" si="16"/>
        <v>-5.5060981380952202E-2</v>
      </c>
      <c r="N42" s="47">
        <f t="shared" si="9"/>
        <v>3.4588344483340645</v>
      </c>
      <c r="O42" s="163">
        <f t="shared" si="10"/>
        <v>3.4251580308758256</v>
      </c>
      <c r="P42" s="64">
        <f t="shared" si="17"/>
        <v>-9.7363484611005403E-3</v>
      </c>
    </row>
    <row r="43" spans="1:17" ht="20.100000000000001" customHeight="1" x14ac:dyDescent="0.25">
      <c r="A43" s="44" t="s">
        <v>173</v>
      </c>
      <c r="B43" s="24">
        <v>55024.19999999999</v>
      </c>
      <c r="C43" s="160">
        <v>54106.409999999989</v>
      </c>
      <c r="D43" s="309">
        <f t="shared" si="11"/>
        <v>8.7406430274412181E-2</v>
      </c>
      <c r="E43" s="259">
        <f t="shared" si="12"/>
        <v>9.0060698879775969E-2</v>
      </c>
      <c r="F43" s="64">
        <f t="shared" si="13"/>
        <v>-1.6679751818290879E-2</v>
      </c>
      <c r="H43" s="24">
        <v>12504.233000000004</v>
      </c>
      <c r="I43" s="160">
        <v>12277.311000000003</v>
      </c>
      <c r="J43" s="309">
        <f t="shared" si="14"/>
        <v>7.2870518395835304E-2</v>
      </c>
      <c r="K43" s="259">
        <f t="shared" si="15"/>
        <v>7.3299126905748455E-2</v>
      </c>
      <c r="L43" s="64">
        <f t="shared" si="16"/>
        <v>-1.8147614491828522E-2</v>
      </c>
      <c r="N43" s="47">
        <f t="shared" si="9"/>
        <v>2.2724970104063313</v>
      </c>
      <c r="O43" s="163">
        <f t="shared" si="10"/>
        <v>2.2691047142103877</v>
      </c>
      <c r="P43" s="64">
        <f t="shared" si="17"/>
        <v>-1.4927615659820188E-3</v>
      </c>
    </row>
    <row r="44" spans="1:17" ht="20.100000000000001" customHeight="1" x14ac:dyDescent="0.25">
      <c r="A44" s="44" t="s">
        <v>174</v>
      </c>
      <c r="B44" s="24">
        <v>58606.469999999994</v>
      </c>
      <c r="C44" s="160">
        <v>46697.839999999982</v>
      </c>
      <c r="D44" s="309">
        <f t="shared" si="11"/>
        <v>9.3096897977334156E-2</v>
      </c>
      <c r="E44" s="259">
        <f t="shared" si="12"/>
        <v>7.7729054775135822E-2</v>
      </c>
      <c r="F44" s="64">
        <f t="shared" si="13"/>
        <v>-0.20319650714332416</v>
      </c>
      <c r="H44" s="24">
        <v>13138.324000000001</v>
      </c>
      <c r="I44" s="160">
        <v>11230.508999999998</v>
      </c>
      <c r="J44" s="309">
        <f t="shared" si="14"/>
        <v>7.6565790219395649E-2</v>
      </c>
      <c r="K44" s="259">
        <f t="shared" si="15"/>
        <v>6.7049413703631822E-2</v>
      </c>
      <c r="L44" s="64">
        <f t="shared" si="16"/>
        <v>-0.14520992175257683</v>
      </c>
      <c r="N44" s="47">
        <f t="shared" si="9"/>
        <v>2.2417872975458173</v>
      </c>
      <c r="O44" s="163">
        <f t="shared" si="10"/>
        <v>2.404931148849712</v>
      </c>
      <c r="P44" s="64">
        <f t="shared" si="17"/>
        <v>7.277401004211928E-2</v>
      </c>
    </row>
    <row r="45" spans="1:17" ht="20.100000000000001" customHeight="1" x14ac:dyDescent="0.25">
      <c r="A45" s="44" t="s">
        <v>175</v>
      </c>
      <c r="B45" s="24">
        <v>24800.440000000021</v>
      </c>
      <c r="C45" s="160">
        <v>41814.659999999967</v>
      </c>
      <c r="D45" s="309">
        <f t="shared" si="11"/>
        <v>3.9395719149660426E-2</v>
      </c>
      <c r="E45" s="259">
        <f t="shared" si="12"/>
        <v>6.9600949370328041E-2</v>
      </c>
      <c r="F45" s="64">
        <f t="shared" si="13"/>
        <v>0.68604508629685335</v>
      </c>
      <c r="H45" s="24">
        <v>7343.4360000000006</v>
      </c>
      <c r="I45" s="160">
        <v>8986.4760000000042</v>
      </c>
      <c r="J45" s="309">
        <f t="shared" si="14"/>
        <v>4.2795106915125392E-2</v>
      </c>
      <c r="K45" s="259">
        <f t="shared" si="15"/>
        <v>5.3651882302196537E-2</v>
      </c>
      <c r="L45" s="64">
        <f t="shared" si="16"/>
        <v>0.22374267304842085</v>
      </c>
      <c r="N45" s="47">
        <f t="shared" si="9"/>
        <v>2.9610103691708671</v>
      </c>
      <c r="O45" s="163">
        <f t="shared" si="10"/>
        <v>2.1491209063998156</v>
      </c>
      <c r="P45" s="64">
        <f t="shared" si="17"/>
        <v>-0.27419338723842235</v>
      </c>
    </row>
    <row r="46" spans="1:17" ht="20.100000000000001" customHeight="1" x14ac:dyDescent="0.25">
      <c r="A46" s="44" t="s">
        <v>176</v>
      </c>
      <c r="B46" s="24">
        <v>12658.999999999996</v>
      </c>
      <c r="C46" s="160">
        <v>15313.910000000002</v>
      </c>
      <c r="D46" s="309">
        <f t="shared" si="11"/>
        <v>2.0108933902606194E-2</v>
      </c>
      <c r="E46" s="259">
        <f t="shared" si="12"/>
        <v>2.5490167194274955E-2</v>
      </c>
      <c r="F46" s="64">
        <f t="shared" si="13"/>
        <v>0.20972509676909756</v>
      </c>
      <c r="H46" s="24">
        <v>5972.4309999999978</v>
      </c>
      <c r="I46" s="160">
        <v>6693.7930000000033</v>
      </c>
      <c r="J46" s="309">
        <f t="shared" si="14"/>
        <v>3.4805344962250524E-2</v>
      </c>
      <c r="K46" s="259">
        <f t="shared" si="15"/>
        <v>3.9963896213740184E-2</v>
      </c>
      <c r="L46" s="64">
        <f t="shared" si="16"/>
        <v>0.1207819730357715</v>
      </c>
      <c r="N46" s="47">
        <f t="shared" si="9"/>
        <v>4.717932696105537</v>
      </c>
      <c r="O46" s="163">
        <f t="shared" si="10"/>
        <v>4.3710541592578265</v>
      </c>
      <c r="P46" s="64">
        <f t="shared" si="17"/>
        <v>-7.3523417816885081E-2</v>
      </c>
    </row>
    <row r="47" spans="1:17" ht="20.100000000000001" customHeight="1" x14ac:dyDescent="0.25">
      <c r="A47" s="44" t="s">
        <v>177</v>
      </c>
      <c r="B47" s="24">
        <v>23691.370000000006</v>
      </c>
      <c r="C47" s="160">
        <v>22019.30000000001</v>
      </c>
      <c r="D47" s="309">
        <f t="shared" si="11"/>
        <v>3.7633951606934793E-2</v>
      </c>
      <c r="E47" s="259">
        <f t="shared" si="12"/>
        <v>3.6651360658440511E-2</v>
      </c>
      <c r="F47" s="64">
        <f t="shared" si="13"/>
        <v>-7.0577176414871559E-2</v>
      </c>
      <c r="H47" s="24">
        <v>5283.7469999999976</v>
      </c>
      <c r="I47" s="160">
        <v>5468.2929999999997</v>
      </c>
      <c r="J47" s="309">
        <f t="shared" si="14"/>
        <v>3.0791923260102345E-2</v>
      </c>
      <c r="K47" s="259">
        <f t="shared" si="15"/>
        <v>3.2647303840785312E-2</v>
      </c>
      <c r="L47" s="64">
        <f t="shared" si="16"/>
        <v>3.4927107599966874E-2</v>
      </c>
      <c r="N47" s="47">
        <f t="shared" si="9"/>
        <v>2.230241222858786</v>
      </c>
      <c r="O47" s="163">
        <f t="shared" si="10"/>
        <v>2.4834091001984611</v>
      </c>
      <c r="P47" s="64">
        <f t="shared" si="17"/>
        <v>0.11351591690837699</v>
      </c>
    </row>
    <row r="48" spans="1:17" ht="20.100000000000001" customHeight="1" x14ac:dyDescent="0.25">
      <c r="A48" s="44" t="s">
        <v>178</v>
      </c>
      <c r="B48" s="24">
        <v>23443.650000000005</v>
      </c>
      <c r="C48" s="160">
        <v>22415.06</v>
      </c>
      <c r="D48" s="309">
        <f t="shared" si="11"/>
        <v>3.7240446187363455E-2</v>
      </c>
      <c r="E48" s="259">
        <f t="shared" si="12"/>
        <v>3.7310107416701856E-2</v>
      </c>
      <c r="F48" s="64">
        <f t="shared" si="13"/>
        <v>-4.3874993868275786E-2</v>
      </c>
      <c r="H48" s="24">
        <v>5504.4609999999984</v>
      </c>
      <c r="I48" s="160">
        <v>5085.0920000000015</v>
      </c>
      <c r="J48" s="309">
        <f t="shared" si="14"/>
        <v>3.2078171172886638E-2</v>
      </c>
      <c r="K48" s="259">
        <f t="shared" si="15"/>
        <v>3.0359482124009581E-2</v>
      </c>
      <c r="L48" s="64">
        <f t="shared" si="16"/>
        <v>-7.6187114415016674E-2</v>
      </c>
      <c r="N48" s="47">
        <f t="shared" si="9"/>
        <v>2.3479539235571241</v>
      </c>
      <c r="O48" s="163">
        <f t="shared" si="10"/>
        <v>2.2686051253041488</v>
      </c>
      <c r="P48" s="64">
        <f t="shared" si="17"/>
        <v>-3.3794870272736317E-2</v>
      </c>
    </row>
    <row r="49" spans="1:16" ht="20.100000000000001" customHeight="1" x14ac:dyDescent="0.25">
      <c r="A49" s="44" t="s">
        <v>180</v>
      </c>
      <c r="B49" s="24">
        <v>9956.130000000001</v>
      </c>
      <c r="C49" s="160">
        <v>12835.349999999995</v>
      </c>
      <c r="D49" s="309">
        <f t="shared" si="11"/>
        <v>1.5815400908109224E-2</v>
      </c>
      <c r="E49" s="259">
        <f t="shared" si="12"/>
        <v>2.1364577530953027E-2</v>
      </c>
      <c r="F49" s="64">
        <f t="shared" si="13"/>
        <v>0.28919067951101418</v>
      </c>
      <c r="H49" s="24">
        <v>3207.6259999999988</v>
      </c>
      <c r="I49" s="160">
        <v>4397.6990000000005</v>
      </c>
      <c r="J49" s="309">
        <f t="shared" si="14"/>
        <v>1.8692979364664707E-2</v>
      </c>
      <c r="K49" s="259">
        <f t="shared" si="15"/>
        <v>2.6255545460588479E-2</v>
      </c>
      <c r="L49" s="64">
        <f t="shared" si="16"/>
        <v>0.37101364061770359</v>
      </c>
      <c r="N49" s="47">
        <f t="shared" si="9"/>
        <v>3.2217598605080471</v>
      </c>
      <c r="O49" s="163">
        <f t="shared" si="10"/>
        <v>3.4262400324104929</v>
      </c>
      <c r="P49" s="64">
        <f t="shared" si="17"/>
        <v>6.3468470884170999E-2</v>
      </c>
    </row>
    <row r="50" spans="1:16" ht="20.100000000000001" customHeight="1" x14ac:dyDescent="0.25">
      <c r="A50" s="44" t="s">
        <v>186</v>
      </c>
      <c r="B50" s="24">
        <v>6191.3700000000017</v>
      </c>
      <c r="C50" s="160">
        <v>5778.2900000000018</v>
      </c>
      <c r="D50" s="309">
        <f t="shared" si="11"/>
        <v>9.8350462198103315E-3</v>
      </c>
      <c r="E50" s="259">
        <f t="shared" si="12"/>
        <v>9.6180255856934682E-3</v>
      </c>
      <c r="F50" s="64">
        <f t="shared" si="13"/>
        <v>-6.6718674542144918E-2</v>
      </c>
      <c r="H50" s="24">
        <v>2010.5519999999999</v>
      </c>
      <c r="I50" s="160">
        <v>1919.4879999999998</v>
      </c>
      <c r="J50" s="309">
        <f t="shared" si="14"/>
        <v>1.1716829532989623E-2</v>
      </c>
      <c r="K50" s="259">
        <f t="shared" si="15"/>
        <v>1.1459903109570267E-2</v>
      </c>
      <c r="L50" s="64">
        <f t="shared" si="16"/>
        <v>-4.5293033952864728E-2</v>
      </c>
      <c r="N50" s="47">
        <f t="shared" si="9"/>
        <v>3.2473459024416234</v>
      </c>
      <c r="O50" s="163">
        <f t="shared" si="10"/>
        <v>3.3218962703498773</v>
      </c>
      <c r="P50" s="64">
        <f t="shared" si="17"/>
        <v>2.2957322733066669E-2</v>
      </c>
    </row>
    <row r="51" spans="1:16" ht="20.100000000000001" customHeight="1" x14ac:dyDescent="0.25">
      <c r="A51" s="44" t="s">
        <v>188</v>
      </c>
      <c r="B51" s="24">
        <v>2369.6799999999994</v>
      </c>
      <c r="C51" s="160">
        <v>5072.8100000000013</v>
      </c>
      <c r="D51" s="309">
        <f t="shared" si="11"/>
        <v>3.7642577210149179E-3</v>
      </c>
      <c r="E51" s="259">
        <f t="shared" si="12"/>
        <v>8.4437465705877839E-3</v>
      </c>
      <c r="F51" s="64">
        <f t="shared" si="13"/>
        <v>1.140715202052599</v>
      </c>
      <c r="H51" s="24">
        <v>677.59600000000012</v>
      </c>
      <c r="I51" s="160">
        <v>1428.54</v>
      </c>
      <c r="J51" s="309">
        <f t="shared" si="14"/>
        <v>3.9488045194730793E-3</v>
      </c>
      <c r="K51" s="259">
        <f t="shared" si="15"/>
        <v>8.5288003822610557E-3</v>
      </c>
      <c r="L51" s="64">
        <f t="shared" si="16"/>
        <v>1.1082473922514295</v>
      </c>
      <c r="N51" s="47">
        <f t="shared" si="9"/>
        <v>2.8594409371729528</v>
      </c>
      <c r="O51" s="163">
        <f t="shared" si="10"/>
        <v>2.8160723543755823</v>
      </c>
      <c r="P51" s="64">
        <f t="shared" si="17"/>
        <v>-1.5166804893073857E-2</v>
      </c>
    </row>
    <row r="52" spans="1:16" ht="20.100000000000001" customHeight="1" x14ac:dyDescent="0.25">
      <c r="A52" s="44" t="s">
        <v>189</v>
      </c>
      <c r="B52" s="24">
        <v>1515.4299999999994</v>
      </c>
      <c r="C52" s="160">
        <v>2146.2400000000002</v>
      </c>
      <c r="D52" s="309">
        <f t="shared" si="11"/>
        <v>2.4072740109034284E-3</v>
      </c>
      <c r="E52" s="259">
        <f t="shared" si="12"/>
        <v>3.5724394644503382E-3</v>
      </c>
      <c r="F52" s="64">
        <f t="shared" si="13"/>
        <v>0.41625809176273476</v>
      </c>
      <c r="H52" s="24">
        <v>788.94100000000003</v>
      </c>
      <c r="I52" s="160">
        <v>1140.462</v>
      </c>
      <c r="J52" s="309">
        <f t="shared" si="14"/>
        <v>4.5976862118395183E-3</v>
      </c>
      <c r="K52" s="259">
        <f t="shared" si="15"/>
        <v>6.8088907146836688E-3</v>
      </c>
      <c r="L52" s="64">
        <f t="shared" si="16"/>
        <v>0.44556056790051468</v>
      </c>
      <c r="N52" s="47">
        <f t="shared" ref="N52" si="18">(H52/B52)*10</f>
        <v>5.2060537273249192</v>
      </c>
      <c r="O52" s="163">
        <f t="shared" ref="O52" si="19">(I52/C52)*10</f>
        <v>5.3137673326375428</v>
      </c>
      <c r="P52" s="64">
        <f t="shared" ref="P52" si="20">(O52-N52)/N52</f>
        <v>2.0690067939035876E-2</v>
      </c>
    </row>
    <row r="53" spans="1:16" ht="20.100000000000001" customHeight="1" x14ac:dyDescent="0.25">
      <c r="A53" s="44" t="s">
        <v>190</v>
      </c>
      <c r="B53" s="24">
        <v>4939.1199999999981</v>
      </c>
      <c r="C53" s="160">
        <v>5660.8600000000033</v>
      </c>
      <c r="D53" s="309">
        <f t="shared" si="11"/>
        <v>7.8458359757516624E-3</v>
      </c>
      <c r="E53" s="259">
        <f t="shared" si="12"/>
        <v>9.4225620931155663E-3</v>
      </c>
      <c r="F53" s="64">
        <f t="shared" si="13"/>
        <v>0.14612724533925184</v>
      </c>
      <c r="H53" s="24">
        <v>941.47899999999993</v>
      </c>
      <c r="I53" s="160">
        <v>1017.4640000000002</v>
      </c>
      <c r="J53" s="309">
        <f t="shared" si="14"/>
        <v>5.4866270317253853E-3</v>
      </c>
      <c r="K53" s="259">
        <f t="shared" si="15"/>
        <v>6.0745567867451136E-3</v>
      </c>
      <c r="L53" s="64">
        <f t="shared" si="16"/>
        <v>8.0708119883715138E-2</v>
      </c>
      <c r="N53" s="47">
        <f t="shared" si="9"/>
        <v>1.9061674954242867</v>
      </c>
      <c r="O53" s="163">
        <f t="shared" si="10"/>
        <v>1.7973664778849849</v>
      </c>
      <c r="P53" s="64">
        <f t="shared" si="17"/>
        <v>-5.707841404308707E-2</v>
      </c>
    </row>
    <row r="54" spans="1:16" ht="20.100000000000001" customHeight="1" x14ac:dyDescent="0.25">
      <c r="A54" s="44" t="s">
        <v>191</v>
      </c>
      <c r="B54" s="24">
        <v>2098.0299999999993</v>
      </c>
      <c r="C54" s="160">
        <v>3175.690000000001</v>
      </c>
      <c r="D54" s="309">
        <f t="shared" si="11"/>
        <v>3.3327392839627829E-3</v>
      </c>
      <c r="E54" s="259">
        <f t="shared" si="12"/>
        <v>5.2859700140060282E-3</v>
      </c>
      <c r="F54" s="64">
        <f t="shared" si="13"/>
        <v>0.51365328427143653</v>
      </c>
      <c r="H54" s="24">
        <v>616.79599999999994</v>
      </c>
      <c r="I54" s="160">
        <v>929.33400000000029</v>
      </c>
      <c r="J54" s="309">
        <f t="shared" si="14"/>
        <v>3.5944823056702174E-3</v>
      </c>
      <c r="K54" s="259">
        <f t="shared" si="15"/>
        <v>5.5483949868034487E-3</v>
      </c>
      <c r="L54" s="64">
        <f t="shared" si="16"/>
        <v>0.50671210578538184</v>
      </c>
      <c r="N54" s="47">
        <f t="shared" ref="N54" si="21">(H54/B54)*10</f>
        <v>2.9398816985457792</v>
      </c>
      <c r="O54" s="163">
        <f t="shared" ref="O54" si="22">(I54/C54)*10</f>
        <v>2.9264002468754824</v>
      </c>
      <c r="P54" s="64">
        <f t="shared" ref="P54" si="23">(O54-N54)/N54</f>
        <v>-4.5857123016090863E-3</v>
      </c>
    </row>
    <row r="55" spans="1:16" ht="20.100000000000001" customHeight="1" x14ac:dyDescent="0.25">
      <c r="A55" s="44" t="s">
        <v>192</v>
      </c>
      <c r="B55" s="24">
        <v>1742.7199999999998</v>
      </c>
      <c r="C55" s="160">
        <v>2301.9899999999989</v>
      </c>
      <c r="D55" s="309">
        <f t="shared" si="11"/>
        <v>2.7683261940714015E-3</v>
      </c>
      <c r="E55" s="259">
        <f t="shared" si="12"/>
        <v>3.8316870074036591E-3</v>
      </c>
      <c r="F55" s="64">
        <f t="shared" si="13"/>
        <v>0.32091787550495726</v>
      </c>
      <c r="H55" s="24">
        <v>697.75199999999995</v>
      </c>
      <c r="I55" s="160">
        <v>833.23200000000008</v>
      </c>
      <c r="J55" s="309">
        <f t="shared" si="14"/>
        <v>4.0662669954831185E-3</v>
      </c>
      <c r="K55" s="259">
        <f t="shared" si="15"/>
        <v>4.9746380221149878E-3</v>
      </c>
      <c r="L55" s="64">
        <f t="shared" si="16"/>
        <v>0.19416640869535329</v>
      </c>
      <c r="N55" s="47">
        <f t="shared" ref="N55" si="24">(H55/B55)*10</f>
        <v>4.0038101358795446</v>
      </c>
      <c r="O55" s="163">
        <f t="shared" ref="O55" si="25">(I55/C55)*10</f>
        <v>3.6196160713122145</v>
      </c>
      <c r="P55" s="64">
        <f t="shared" ref="P55" si="26">(O55-N55)/N55</f>
        <v>-9.5957113731351185E-2</v>
      </c>
    </row>
    <row r="56" spans="1:16" ht="20.100000000000001" customHeight="1" x14ac:dyDescent="0.25">
      <c r="A56" s="44" t="s">
        <v>193</v>
      </c>
      <c r="B56" s="24">
        <v>2456.6799999999998</v>
      </c>
      <c r="C56" s="160">
        <v>1792.1199999999997</v>
      </c>
      <c r="D56" s="309">
        <f t="shared" si="11"/>
        <v>3.9024579935109088E-3</v>
      </c>
      <c r="E56" s="259">
        <f t="shared" si="12"/>
        <v>2.9830029321188398E-3</v>
      </c>
      <c r="F56" s="64">
        <f t="shared" si="13"/>
        <v>-0.27051142191901273</v>
      </c>
      <c r="H56" s="24">
        <v>696.79700000000003</v>
      </c>
      <c r="I56" s="160">
        <v>577.59599999999989</v>
      </c>
      <c r="J56" s="309">
        <f t="shared" si="14"/>
        <v>4.0607015725524984E-3</v>
      </c>
      <c r="K56" s="259">
        <f t="shared" si="15"/>
        <v>3.4484165550789309E-3</v>
      </c>
      <c r="L56" s="64">
        <f t="shared" si="16"/>
        <v>-0.17106990988767193</v>
      </c>
      <c r="N56" s="47">
        <f t="shared" ref="N56" si="27">(H56/B56)*10</f>
        <v>2.8363360307406751</v>
      </c>
      <c r="O56" s="163">
        <f t="shared" ref="O56" si="28">(I56/C56)*10</f>
        <v>3.2229761399906254</v>
      </c>
      <c r="P56" s="64">
        <f t="shared" ref="P56" si="29">(O56-N56)/N56</f>
        <v>0.13631674987007231</v>
      </c>
    </row>
    <row r="57" spans="1:16" ht="20.100000000000001" customHeight="1" x14ac:dyDescent="0.25">
      <c r="A57" s="44" t="s">
        <v>194</v>
      </c>
      <c r="B57" s="24">
        <v>5133.0800000000017</v>
      </c>
      <c r="C57" s="160">
        <v>1682.18</v>
      </c>
      <c r="D57" s="309">
        <f t="shared" si="11"/>
        <v>8.1539431579737628E-3</v>
      </c>
      <c r="E57" s="259">
        <f t="shared" si="12"/>
        <v>2.8000066247526232E-3</v>
      </c>
      <c r="F57" s="64">
        <f t="shared" si="13"/>
        <v>-0.67228642452484677</v>
      </c>
      <c r="H57" s="24">
        <v>1406.367</v>
      </c>
      <c r="I57" s="160">
        <v>525.26200000000006</v>
      </c>
      <c r="J57" s="309">
        <f t="shared" si="14"/>
        <v>8.1958399483435477E-3</v>
      </c>
      <c r="K57" s="259">
        <f t="shared" si="15"/>
        <v>3.1359673137519475E-3</v>
      </c>
      <c r="L57" s="64">
        <f t="shared" ref="L57:L58" si="30">(I57-H57)/H57</f>
        <v>-0.62651142980459573</v>
      </c>
      <c r="N57" s="47">
        <f t="shared" ref="N57:N58" si="31">(H57/B57)*10</f>
        <v>2.739811185487075</v>
      </c>
      <c r="O57" s="163">
        <f t="shared" ref="O57:O58" si="32">(I57/C57)*10</f>
        <v>3.1225076983438163</v>
      </c>
      <c r="P57" s="64">
        <f t="shared" ref="P57:P58" si="33">(O57-N57)/N57</f>
        <v>0.13967988556434288</v>
      </c>
    </row>
    <row r="58" spans="1:16" ht="20.100000000000001" customHeight="1" x14ac:dyDescent="0.25">
      <c r="A58" s="44" t="s">
        <v>195</v>
      </c>
      <c r="B58" s="24">
        <v>1099.2399999999998</v>
      </c>
      <c r="C58" s="160">
        <v>1585.6899999999996</v>
      </c>
      <c r="D58" s="309">
        <f t="shared" si="11"/>
        <v>1.746152500442439E-3</v>
      </c>
      <c r="E58" s="259">
        <f t="shared" si="12"/>
        <v>2.63939798642475E-3</v>
      </c>
      <c r="F58" s="64">
        <f t="shared" si="13"/>
        <v>0.44253302281576357</v>
      </c>
      <c r="H58" s="24">
        <v>274.64799999999997</v>
      </c>
      <c r="I58" s="160">
        <v>351.39</v>
      </c>
      <c r="J58" s="309">
        <f t="shared" si="14"/>
        <v>1.6005573581665798E-3</v>
      </c>
      <c r="K58" s="259">
        <f t="shared" si="15"/>
        <v>2.0979007702428437E-3</v>
      </c>
      <c r="L58" s="64">
        <f t="shared" si="30"/>
        <v>0.27941947510995901</v>
      </c>
      <c r="N58" s="47">
        <f t="shared" si="31"/>
        <v>2.4985262545031115</v>
      </c>
      <c r="O58" s="163">
        <f t="shared" si="32"/>
        <v>2.2160069118175687</v>
      </c>
      <c r="P58" s="64">
        <f t="shared" si="33"/>
        <v>-0.11307439422593867</v>
      </c>
    </row>
    <row r="59" spans="1:16" ht="20.100000000000001" customHeight="1" x14ac:dyDescent="0.25">
      <c r="A59" s="44" t="s">
        <v>196</v>
      </c>
      <c r="B59" s="24">
        <v>419.06999999999982</v>
      </c>
      <c r="C59" s="160">
        <v>447.59000000000003</v>
      </c>
      <c r="D59" s="309">
        <f t="shared" si="11"/>
        <v>6.6569641603327089E-4</v>
      </c>
      <c r="E59" s="259">
        <f t="shared" si="12"/>
        <v>7.4501834831767501E-4</v>
      </c>
      <c r="F59" s="64">
        <f t="shared" si="13"/>
        <v>6.8055456129048175E-2</v>
      </c>
      <c r="H59" s="24">
        <v>168.65900000000008</v>
      </c>
      <c r="I59" s="160">
        <v>200.57700000000006</v>
      </c>
      <c r="J59" s="309">
        <f t="shared" si="14"/>
        <v>9.8288865555553793E-4</v>
      </c>
      <c r="K59" s="259">
        <f t="shared" si="15"/>
        <v>1.1975031810609266E-3</v>
      </c>
      <c r="L59" s="64">
        <f t="shared" si="16"/>
        <v>0.18924575623002604</v>
      </c>
      <c r="N59" s="47">
        <f t="shared" si="9"/>
        <v>4.0246020951153785</v>
      </c>
      <c r="O59" s="163">
        <f t="shared" si="10"/>
        <v>4.4812663374963702</v>
      </c>
      <c r="P59" s="64">
        <f t="shared" si="17"/>
        <v>0.11346817190579928</v>
      </c>
    </row>
    <row r="60" spans="1:16" ht="20.100000000000001" customHeight="1" x14ac:dyDescent="0.25">
      <c r="A60" s="44" t="s">
        <v>197</v>
      </c>
      <c r="B60" s="24">
        <v>115.66</v>
      </c>
      <c r="C60" s="160">
        <v>284.05999999999983</v>
      </c>
      <c r="D60" s="309">
        <f t="shared" si="11"/>
        <v>1.837269369757037E-4</v>
      </c>
      <c r="E60" s="259">
        <f t="shared" si="12"/>
        <v>4.7282091204700426E-4</v>
      </c>
      <c r="F60" s="64">
        <f t="shared" si="13"/>
        <v>1.4559916998097859</v>
      </c>
      <c r="H60" s="24">
        <v>100.22799999999998</v>
      </c>
      <c r="I60" s="160">
        <v>157.61500000000004</v>
      </c>
      <c r="J60" s="309">
        <f t="shared" si="14"/>
        <v>5.8409550731962346E-4</v>
      </c>
      <c r="K60" s="259">
        <f t="shared" si="15"/>
        <v>9.4100751274033391E-4</v>
      </c>
      <c r="L60" s="64">
        <f t="shared" si="16"/>
        <v>0.57256455281957208</v>
      </c>
      <c r="N60" s="47">
        <f t="shared" si="9"/>
        <v>8.6657444233096985</v>
      </c>
      <c r="O60" s="163">
        <f t="shared" si="10"/>
        <v>5.5486516933042367</v>
      </c>
      <c r="P60" s="64">
        <f t="shared" si="17"/>
        <v>-0.35970282271663789</v>
      </c>
    </row>
    <row r="61" spans="1:16" ht="20.100000000000001" customHeight="1" thickBot="1" x14ac:dyDescent="0.3">
      <c r="A61" s="13" t="s">
        <v>17</v>
      </c>
      <c r="B61" s="24">
        <f>B62-SUM(B39:B60)</f>
        <v>1752.729999999865</v>
      </c>
      <c r="C61" s="160">
        <f>C62-SUM(C39:C60)</f>
        <v>863.06999999994878</v>
      </c>
      <c r="D61" s="309">
        <f t="shared" si="11"/>
        <v>2.7842271679526225E-3</v>
      </c>
      <c r="E61" s="259">
        <f t="shared" si="12"/>
        <v>1.4365892577637963E-3</v>
      </c>
      <c r="F61" s="64">
        <f t="shared" si="13"/>
        <v>-0.50758530977388683</v>
      </c>
      <c r="H61" s="24">
        <f>H62-SUM(H39:H60)</f>
        <v>554.50700000007055</v>
      </c>
      <c r="I61" s="160">
        <f>I62-SUM(I39:I60)</f>
        <v>404.12399999998161</v>
      </c>
      <c r="J61" s="309">
        <f t="shared" si="14"/>
        <v>3.2314826942303923E-3</v>
      </c>
      <c r="K61" s="259">
        <f t="shared" si="15"/>
        <v>2.4127381282153175E-3</v>
      </c>
      <c r="L61" s="64">
        <f t="shared" si="16"/>
        <v>-0.27120126526819283</v>
      </c>
      <c r="N61" s="47">
        <f t="shared" si="9"/>
        <v>3.1636760938656456</v>
      </c>
      <c r="O61" s="163">
        <f t="shared" si="10"/>
        <v>4.6824011957315816</v>
      </c>
      <c r="P61" s="64">
        <f t="shared" si="17"/>
        <v>0.48005075640035888</v>
      </c>
    </row>
    <row r="62" spans="1:16" s="2" customFormat="1" ht="26.25" customHeight="1" thickBot="1" x14ac:dyDescent="0.3">
      <c r="A62" s="17" t="s">
        <v>18</v>
      </c>
      <c r="B62" s="46">
        <v>629521.19000000006</v>
      </c>
      <c r="C62" s="171">
        <v>600777.14999999991</v>
      </c>
      <c r="D62" s="315">
        <f>SUM(D39:D61)</f>
        <v>0.99999999999999978</v>
      </c>
      <c r="E62" s="316">
        <f>SUM(E39:E61)</f>
        <v>1</v>
      </c>
      <c r="F62" s="69">
        <f t="shared" si="13"/>
        <v>-4.5660162765927152E-2</v>
      </c>
      <c r="H62" s="46">
        <v>171595.22500000006</v>
      </c>
      <c r="I62" s="171">
        <v>167496.00599999999</v>
      </c>
      <c r="J62" s="315">
        <f t="shared" si="14"/>
        <v>1</v>
      </c>
      <c r="K62" s="316">
        <f t="shared" si="15"/>
        <v>1</v>
      </c>
      <c r="L62" s="69">
        <f t="shared" si="16"/>
        <v>-2.3888887351032458E-2</v>
      </c>
      <c r="N62" s="43">
        <f t="shared" si="9"/>
        <v>2.725805385518477</v>
      </c>
      <c r="O62" s="170">
        <f t="shared" si="10"/>
        <v>2.7879889573030536</v>
      </c>
      <c r="P62" s="69">
        <f t="shared" si="17"/>
        <v>2.2812916914370502E-2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B37</f>
        <v>jan-maio</v>
      </c>
      <c r="C66" s="451"/>
      <c r="D66" s="459" t="str">
        <f>B66</f>
        <v>jan-maio</v>
      </c>
      <c r="E66" s="451"/>
      <c r="F66" s="149" t="str">
        <f>F37</f>
        <v>2022 / 2021</v>
      </c>
      <c r="H66" s="446" t="str">
        <f>B66</f>
        <v>jan-maio</v>
      </c>
      <c r="I66" s="451"/>
      <c r="J66" s="459" t="str">
        <f>B66</f>
        <v>jan-maio</v>
      </c>
      <c r="K66" s="447"/>
      <c r="L66" s="149" t="str">
        <f>F66</f>
        <v>2022 / 2021</v>
      </c>
      <c r="N66" s="446" t="str">
        <f>B66</f>
        <v>jan-maio</v>
      </c>
      <c r="O66" s="447"/>
      <c r="P66" s="149" t="str">
        <f>L66</f>
        <v>2022 / 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49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1"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163</v>
      </c>
      <c r="B68" s="45">
        <v>132199.46000000005</v>
      </c>
      <c r="C68" s="167">
        <v>115434.47000000002</v>
      </c>
      <c r="D68" s="309">
        <f>B68/$B$96</f>
        <v>0.18405589396577393</v>
      </c>
      <c r="E68" s="308">
        <f>C68/$C$96</f>
        <v>0.16723056809470649</v>
      </c>
      <c r="F68" s="73">
        <f>(C68-B68)/B68</f>
        <v>-0.12681587352928694</v>
      </c>
      <c r="H68" s="24">
        <v>45741.991999999991</v>
      </c>
      <c r="I68" s="167">
        <v>47018.980000000018</v>
      </c>
      <c r="J68" s="307">
        <f>H68/$H$96</f>
        <v>0.23997837875327929</v>
      </c>
      <c r="K68" s="308">
        <f>I68/$I$96</f>
        <v>0.2419621213307144</v>
      </c>
      <c r="L68" s="70">
        <f>(I68-H68)/H68</f>
        <v>2.7917192587503116E-2</v>
      </c>
      <c r="N68" s="48">
        <f t="shared" ref="N68:N96" si="34">(H68/B68)*10</f>
        <v>3.4600740426625021</v>
      </c>
      <c r="O68" s="169">
        <f t="shared" ref="O68:O96" si="35">(I68/C68)*10</f>
        <v>4.0732183376421283</v>
      </c>
      <c r="P68" s="73">
        <f>(O68-N68)/N68</f>
        <v>0.17720554167904917</v>
      </c>
    </row>
    <row r="69" spans="1:16" ht="20.100000000000001" customHeight="1" x14ac:dyDescent="0.25">
      <c r="A69" s="44" t="s">
        <v>165</v>
      </c>
      <c r="B69" s="24">
        <v>95429.639999999941</v>
      </c>
      <c r="C69" s="160">
        <v>85584.299999999974</v>
      </c>
      <c r="D69" s="309">
        <f t="shared" ref="D69:D95" si="36">B69/$B$96</f>
        <v>0.13286277947755581</v>
      </c>
      <c r="E69" s="259">
        <f t="shared" ref="E69:E95" si="37">C69/$C$96</f>
        <v>0.12398645836887182</v>
      </c>
      <c r="F69" s="64">
        <f t="shared" ref="F69:F96" si="38">(C69-B69)/B69</f>
        <v>-0.1031685752979889</v>
      </c>
      <c r="H69" s="24">
        <v>26168.270000000008</v>
      </c>
      <c r="I69" s="160">
        <v>24730.933999999987</v>
      </c>
      <c r="J69" s="258">
        <f t="shared" ref="J69:J96" si="39">H69/$H$96</f>
        <v>0.13728783410608963</v>
      </c>
      <c r="K69" s="259">
        <f t="shared" ref="K69:K96" si="40">I69/$I$96</f>
        <v>0.1272666751411852</v>
      </c>
      <c r="L69" s="71">
        <f t="shared" ref="L69:L96" si="41">(I69-H69)/H69</f>
        <v>-5.4926672645918918E-2</v>
      </c>
      <c r="N69" s="47">
        <f t="shared" si="34"/>
        <v>2.742153276487266</v>
      </c>
      <c r="O69" s="163">
        <f t="shared" si="35"/>
        <v>2.8896577993861019</v>
      </c>
      <c r="P69" s="64">
        <f t="shared" ref="P69:P96" si="42">(O69-N69)/N69</f>
        <v>5.37914945031049E-2</v>
      </c>
    </row>
    <row r="70" spans="1:16" ht="20.100000000000001" customHeight="1" x14ac:dyDescent="0.25">
      <c r="A70" s="44" t="s">
        <v>166</v>
      </c>
      <c r="B70" s="24">
        <v>86366.87000000001</v>
      </c>
      <c r="C70" s="160">
        <v>80095.02</v>
      </c>
      <c r="D70" s="309">
        <f t="shared" si="36"/>
        <v>0.12024505596978821</v>
      </c>
      <c r="E70" s="259">
        <f t="shared" si="37"/>
        <v>0.1160341074564372</v>
      </c>
      <c r="F70" s="64">
        <f t="shared" si="38"/>
        <v>-7.2618702055545201E-2</v>
      </c>
      <c r="H70" s="24">
        <v>25912.952999999998</v>
      </c>
      <c r="I70" s="160">
        <v>24636.918999999994</v>
      </c>
      <c r="J70" s="258">
        <f t="shared" si="39"/>
        <v>0.13594835243838804</v>
      </c>
      <c r="K70" s="259">
        <f t="shared" si="40"/>
        <v>0.1267828690518803</v>
      </c>
      <c r="L70" s="71">
        <f t="shared" si="41"/>
        <v>-4.9243094756510515E-2</v>
      </c>
      <c r="N70" s="47">
        <f t="shared" si="34"/>
        <v>3.0003348506203817</v>
      </c>
      <c r="O70" s="163">
        <f t="shared" si="35"/>
        <v>3.0759614018449577</v>
      </c>
      <c r="P70" s="64">
        <f t="shared" si="42"/>
        <v>2.5206036989150925E-2</v>
      </c>
    </row>
    <row r="71" spans="1:16" ht="20.100000000000001" customHeight="1" x14ac:dyDescent="0.25">
      <c r="A71" s="44" t="s">
        <v>167</v>
      </c>
      <c r="B71" s="24">
        <v>62740.329999999994</v>
      </c>
      <c r="C71" s="160">
        <v>59035.729999999981</v>
      </c>
      <c r="D71" s="309">
        <f t="shared" si="36"/>
        <v>8.735079194618238E-2</v>
      </c>
      <c r="E71" s="259">
        <f t="shared" si="37"/>
        <v>8.5525395194223211E-2</v>
      </c>
      <c r="F71" s="64">
        <f t="shared" si="38"/>
        <v>-5.9046549484199615E-2</v>
      </c>
      <c r="H71" s="24">
        <v>21951.57</v>
      </c>
      <c r="I71" s="160">
        <v>23006.496000000003</v>
      </c>
      <c r="J71" s="258">
        <f t="shared" si="39"/>
        <v>0.11516556121318731</v>
      </c>
      <c r="K71" s="259">
        <f t="shared" si="40"/>
        <v>0.11839262732935921</v>
      </c>
      <c r="L71" s="71">
        <f t="shared" si="41"/>
        <v>4.8056972690336187E-2</v>
      </c>
      <c r="N71" s="47">
        <f t="shared" si="34"/>
        <v>3.4987973445469605</v>
      </c>
      <c r="O71" s="163">
        <f t="shared" si="35"/>
        <v>3.8970460770113302</v>
      </c>
      <c r="P71" s="64">
        <f t="shared" si="42"/>
        <v>0.11382446402191858</v>
      </c>
    </row>
    <row r="72" spans="1:16" ht="20.100000000000001" customHeight="1" x14ac:dyDescent="0.25">
      <c r="A72" s="44" t="s">
        <v>171</v>
      </c>
      <c r="B72" s="24">
        <v>48590.180000000008</v>
      </c>
      <c r="C72" s="160">
        <v>45137.30999999999</v>
      </c>
      <c r="D72" s="309">
        <f t="shared" si="36"/>
        <v>6.7650117616651892E-2</v>
      </c>
      <c r="E72" s="259">
        <f t="shared" si="37"/>
        <v>6.5390675710356477E-2</v>
      </c>
      <c r="F72" s="64">
        <f t="shared" si="38"/>
        <v>-7.1061066248365751E-2</v>
      </c>
      <c r="H72" s="24">
        <v>15381.652000000007</v>
      </c>
      <c r="I72" s="160">
        <v>15780.966000000004</v>
      </c>
      <c r="J72" s="258">
        <f t="shared" si="39"/>
        <v>8.0697489289647428E-2</v>
      </c>
      <c r="K72" s="259">
        <f t="shared" si="40"/>
        <v>8.120967341290429E-2</v>
      </c>
      <c r="L72" s="71">
        <f t="shared" si="41"/>
        <v>2.5960410494269177E-2</v>
      </c>
      <c r="N72" s="47">
        <f t="shared" si="34"/>
        <v>3.1655886024707058</v>
      </c>
      <c r="O72" s="163">
        <f t="shared" si="35"/>
        <v>3.4962132213904655</v>
      </c>
      <c r="P72" s="64">
        <f t="shared" si="42"/>
        <v>0.10444333122178635</v>
      </c>
    </row>
    <row r="73" spans="1:16" ht="20.100000000000001" customHeight="1" x14ac:dyDescent="0.25">
      <c r="A73" s="44" t="s">
        <v>172</v>
      </c>
      <c r="B73" s="24">
        <v>87344.910000000018</v>
      </c>
      <c r="C73" s="160">
        <v>121637.30999999995</v>
      </c>
      <c r="D73" s="309">
        <f t="shared" si="36"/>
        <v>0.12160674100643123</v>
      </c>
      <c r="E73" s="259">
        <f t="shared" si="37"/>
        <v>0.17621665740581571</v>
      </c>
      <c r="F73" s="64">
        <f t="shared" si="38"/>
        <v>0.39260902552879073</v>
      </c>
      <c r="H73" s="24">
        <v>10435.986000000001</v>
      </c>
      <c r="I73" s="160">
        <v>15082.091000000004</v>
      </c>
      <c r="J73" s="258">
        <f t="shared" si="39"/>
        <v>5.4750807550574557E-2</v>
      </c>
      <c r="K73" s="259">
        <f t="shared" si="40"/>
        <v>7.7613226243165537E-2</v>
      </c>
      <c r="L73" s="71">
        <f t="shared" si="41"/>
        <v>0.44520038643210164</v>
      </c>
      <c r="N73" s="47">
        <f t="shared" si="34"/>
        <v>1.1948018493579076</v>
      </c>
      <c r="O73" s="163">
        <f t="shared" si="35"/>
        <v>1.2399230959645531</v>
      </c>
      <c r="P73" s="64">
        <f t="shared" si="42"/>
        <v>3.7764627357158763E-2</v>
      </c>
    </row>
    <row r="74" spans="1:16" ht="20.100000000000001" customHeight="1" x14ac:dyDescent="0.25">
      <c r="A74" s="44" t="s">
        <v>179</v>
      </c>
      <c r="B74" s="24">
        <v>22628.919999999984</v>
      </c>
      <c r="C74" s="160">
        <v>17404.229999999996</v>
      </c>
      <c r="D74" s="309">
        <f t="shared" si="36"/>
        <v>3.1505318554856249E-2</v>
      </c>
      <c r="E74" s="259">
        <f t="shared" si="37"/>
        <v>2.5213606214425661E-2</v>
      </c>
      <c r="F74" s="64">
        <f t="shared" si="38"/>
        <v>-0.23088552171292273</v>
      </c>
      <c r="H74" s="24">
        <v>5745.5460000000003</v>
      </c>
      <c r="I74" s="160">
        <v>5004.3359999999966</v>
      </c>
      <c r="J74" s="258">
        <f t="shared" si="39"/>
        <v>3.0143130061593935E-2</v>
      </c>
      <c r="K74" s="259">
        <f t="shared" si="40"/>
        <v>2.5752573841705217E-2</v>
      </c>
      <c r="L74" s="71">
        <f t="shared" si="41"/>
        <v>-0.12900601613841464</v>
      </c>
      <c r="N74" s="47">
        <f t="shared" si="34"/>
        <v>2.5390279341656625</v>
      </c>
      <c r="O74" s="163">
        <f t="shared" si="35"/>
        <v>2.8753561634154448</v>
      </c>
      <c r="P74" s="64">
        <f t="shared" si="42"/>
        <v>0.13246338282619227</v>
      </c>
    </row>
    <row r="75" spans="1:16" ht="20.100000000000001" customHeight="1" x14ac:dyDescent="0.25">
      <c r="A75" s="44" t="s">
        <v>181</v>
      </c>
      <c r="B75" s="24">
        <v>9645.130000000001</v>
      </c>
      <c r="C75" s="160">
        <v>8296.3900000000012</v>
      </c>
      <c r="D75" s="309">
        <f t="shared" si="36"/>
        <v>1.3428519485375393E-2</v>
      </c>
      <c r="E75" s="259">
        <f t="shared" si="37"/>
        <v>1.2019027010175055E-2</v>
      </c>
      <c r="F75" s="64">
        <f t="shared" si="38"/>
        <v>-0.13983637338221461</v>
      </c>
      <c r="H75" s="24">
        <v>3198.7750000000005</v>
      </c>
      <c r="I75" s="160">
        <v>3955.2310000000002</v>
      </c>
      <c r="J75" s="258">
        <f t="shared" si="39"/>
        <v>1.6781884761304697E-2</v>
      </c>
      <c r="K75" s="259">
        <f t="shared" si="40"/>
        <v>2.0353824840798389E-2</v>
      </c>
      <c r="L75" s="71">
        <f t="shared" si="41"/>
        <v>0.23648302865940854</v>
      </c>
      <c r="N75" s="47">
        <f t="shared" si="34"/>
        <v>3.3164664447239178</v>
      </c>
      <c r="O75" s="163">
        <f t="shared" si="35"/>
        <v>4.7674120912830755</v>
      </c>
      <c r="P75" s="64">
        <f t="shared" si="42"/>
        <v>0.43749746024641084</v>
      </c>
    </row>
    <row r="76" spans="1:16" ht="20.100000000000001" customHeight="1" x14ac:dyDescent="0.25">
      <c r="A76" s="44" t="s">
        <v>182</v>
      </c>
      <c r="B76" s="24">
        <v>20972.249999999996</v>
      </c>
      <c r="C76" s="160">
        <v>12391.730000000007</v>
      </c>
      <c r="D76" s="309">
        <f t="shared" si="36"/>
        <v>2.9198804762316732E-2</v>
      </c>
      <c r="E76" s="259">
        <f t="shared" si="37"/>
        <v>1.7951969178497708E-2</v>
      </c>
      <c r="F76" s="64">
        <f t="shared" si="38"/>
        <v>-0.4091368355803498</v>
      </c>
      <c r="H76" s="24">
        <v>6889.8940000000002</v>
      </c>
      <c r="I76" s="160">
        <v>3396.6749999999997</v>
      </c>
      <c r="J76" s="258">
        <f t="shared" si="39"/>
        <v>3.6146777164884882E-2</v>
      </c>
      <c r="K76" s="259">
        <f t="shared" si="40"/>
        <v>1.7479466557356285E-2</v>
      </c>
      <c r="L76" s="71">
        <f t="shared" si="41"/>
        <v>-0.50700620357874893</v>
      </c>
      <c r="N76" s="47">
        <f t="shared" si="34"/>
        <v>3.2852431188832871</v>
      </c>
      <c r="O76" s="163">
        <f t="shared" si="35"/>
        <v>2.7410821572129134</v>
      </c>
      <c r="P76" s="64">
        <f t="shared" si="42"/>
        <v>-0.16563795797716907</v>
      </c>
    </row>
    <row r="77" spans="1:16" ht="20.100000000000001" customHeight="1" x14ac:dyDescent="0.25">
      <c r="A77" s="44" t="s">
        <v>183</v>
      </c>
      <c r="B77" s="24">
        <v>244.49000000000007</v>
      </c>
      <c r="C77" s="160">
        <v>1269.3499999999999</v>
      </c>
      <c r="D77" s="309">
        <f t="shared" si="36"/>
        <v>3.4039341397984582E-4</v>
      </c>
      <c r="E77" s="259">
        <f t="shared" si="37"/>
        <v>1.8389145080409312E-3</v>
      </c>
      <c r="F77" s="64">
        <f t="shared" si="38"/>
        <v>4.1918278866211285</v>
      </c>
      <c r="H77" s="24">
        <v>559.596</v>
      </c>
      <c r="I77" s="160">
        <v>2959.9809999999993</v>
      </c>
      <c r="J77" s="258">
        <f t="shared" si="39"/>
        <v>2.935834994611081E-3</v>
      </c>
      <c r="K77" s="259">
        <f t="shared" si="40"/>
        <v>1.5232216476380579E-2</v>
      </c>
      <c r="L77" s="71">
        <f t="shared" si="41"/>
        <v>4.2894963509388901</v>
      </c>
      <c r="N77" s="47">
        <f t="shared" si="34"/>
        <v>22.888298089901422</v>
      </c>
      <c r="O77" s="163">
        <f t="shared" si="35"/>
        <v>23.318871863552207</v>
      </c>
      <c r="P77" s="64">
        <f t="shared" si="42"/>
        <v>1.881196111478289E-2</v>
      </c>
    </row>
    <row r="78" spans="1:16" ht="20.100000000000001" customHeight="1" x14ac:dyDescent="0.25">
      <c r="A78" s="44" t="s">
        <v>184</v>
      </c>
      <c r="B78" s="24">
        <v>4715.2900000000036</v>
      </c>
      <c r="C78" s="160">
        <v>3964.7500000000023</v>
      </c>
      <c r="D78" s="309">
        <f t="shared" si="36"/>
        <v>6.5649051536055781E-3</v>
      </c>
      <c r="E78" s="259">
        <f t="shared" si="37"/>
        <v>5.7437556983931043E-3</v>
      </c>
      <c r="F78" s="64">
        <f t="shared" si="38"/>
        <v>-0.1591715461827376</v>
      </c>
      <c r="H78" s="24">
        <v>2749.3699999999994</v>
      </c>
      <c r="I78" s="160">
        <v>2655.6559999999986</v>
      </c>
      <c r="J78" s="258">
        <f t="shared" si="39"/>
        <v>1.4424150028116473E-2</v>
      </c>
      <c r="K78" s="259">
        <f t="shared" si="40"/>
        <v>1.3666144167411524E-2</v>
      </c>
      <c r="L78" s="71">
        <f t="shared" si="41"/>
        <v>-3.4085626889069451E-2</v>
      </c>
      <c r="N78" s="47">
        <f t="shared" si="34"/>
        <v>5.8307548422260291</v>
      </c>
      <c r="O78" s="163">
        <f t="shared" si="35"/>
        <v>6.6981676019925516</v>
      </c>
      <c r="P78" s="64">
        <f t="shared" si="42"/>
        <v>0.1487650884384237</v>
      </c>
    </row>
    <row r="79" spans="1:16" ht="20.100000000000001" customHeight="1" x14ac:dyDescent="0.25">
      <c r="A79" s="44" t="s">
        <v>185</v>
      </c>
      <c r="B79" s="24">
        <v>33764.319999999992</v>
      </c>
      <c r="C79" s="160">
        <v>34165.57</v>
      </c>
      <c r="D79" s="309">
        <f t="shared" si="36"/>
        <v>4.7008679927637048E-2</v>
      </c>
      <c r="E79" s="259">
        <f t="shared" si="37"/>
        <v>4.9495854057972986E-2</v>
      </c>
      <c r="F79" s="64">
        <f t="shared" si="38"/>
        <v>1.1883846616783853E-2</v>
      </c>
      <c r="H79" s="24">
        <v>2168.0969999999993</v>
      </c>
      <c r="I79" s="160">
        <v>2441.3899999999994</v>
      </c>
      <c r="J79" s="258">
        <f t="shared" si="39"/>
        <v>1.1374589961885537E-2</v>
      </c>
      <c r="K79" s="259">
        <f t="shared" si="40"/>
        <v>1.2563520165592543E-2</v>
      </c>
      <c r="L79" s="71">
        <f t="shared" si="41"/>
        <v>0.12605201704536292</v>
      </c>
      <c r="N79" s="47">
        <f t="shared" si="34"/>
        <v>0.64212665914788147</v>
      </c>
      <c r="O79" s="163">
        <f t="shared" si="35"/>
        <v>0.71457610688186957</v>
      </c>
      <c r="P79" s="64">
        <f t="shared" si="42"/>
        <v>0.11282734753627947</v>
      </c>
    </row>
    <row r="80" spans="1:16" ht="20.100000000000001" customHeight="1" x14ac:dyDescent="0.25">
      <c r="A80" s="44" t="s">
        <v>187</v>
      </c>
      <c r="B80" s="24">
        <v>4671.9399999999996</v>
      </c>
      <c r="C80" s="160">
        <v>6527.5999999999995</v>
      </c>
      <c r="D80" s="309">
        <f t="shared" si="36"/>
        <v>6.5045507239928019E-3</v>
      </c>
      <c r="E80" s="259">
        <f t="shared" si="37"/>
        <v>9.4565709557552953E-3</v>
      </c>
      <c r="F80" s="64">
        <f t="shared" si="38"/>
        <v>0.39719260093237502</v>
      </c>
      <c r="H80" s="24">
        <v>1401.3039999999999</v>
      </c>
      <c r="I80" s="160">
        <v>1701.6699999999998</v>
      </c>
      <c r="J80" s="258">
        <f t="shared" si="39"/>
        <v>7.351727534307761E-3</v>
      </c>
      <c r="K80" s="259">
        <f t="shared" si="40"/>
        <v>8.7568824973412139E-3</v>
      </c>
      <c r="L80" s="71">
        <f t="shared" si="41"/>
        <v>0.21434749347750381</v>
      </c>
      <c r="N80" s="47">
        <f t="shared" si="34"/>
        <v>2.9994049581116196</v>
      </c>
      <c r="O80" s="163">
        <f t="shared" si="35"/>
        <v>2.6068846130277592</v>
      </c>
      <c r="P80" s="64">
        <f t="shared" si="42"/>
        <v>-0.13086607195948136</v>
      </c>
    </row>
    <row r="81" spans="1:16" ht="20.100000000000001" customHeight="1" x14ac:dyDescent="0.25">
      <c r="A81" s="44" t="s">
        <v>198</v>
      </c>
      <c r="B81" s="24">
        <v>6436.2400000000025</v>
      </c>
      <c r="C81" s="160">
        <v>5129.9299999999994</v>
      </c>
      <c r="D81" s="309">
        <f t="shared" si="36"/>
        <v>8.9609133575755361E-3</v>
      </c>
      <c r="E81" s="259">
        <f t="shared" si="37"/>
        <v>7.431758539594607E-3</v>
      </c>
      <c r="F81" s="64">
        <f t="shared" ref="F81:F86" si="43">(C81-B81)/B81</f>
        <v>-0.20296166706027163</v>
      </c>
      <c r="H81" s="24">
        <v>2166.0890000000013</v>
      </c>
      <c r="I81" s="160">
        <v>1528.4330000000002</v>
      </c>
      <c r="J81" s="258">
        <f t="shared" si="39"/>
        <v>1.1364055296396195E-2</v>
      </c>
      <c r="K81" s="259">
        <f t="shared" si="40"/>
        <v>7.8653958676234096E-3</v>
      </c>
      <c r="L81" s="71">
        <f>(I81-H81)/H81</f>
        <v>-0.2943812558025089</v>
      </c>
      <c r="N81" s="47">
        <f t="shared" si="34"/>
        <v>3.3654571613240036</v>
      </c>
      <c r="O81" s="163">
        <f t="shared" si="35"/>
        <v>2.9794422146111166</v>
      </c>
      <c r="P81" s="64">
        <f>(O81-N81)/N81</f>
        <v>-0.11469911165383101</v>
      </c>
    </row>
    <row r="82" spans="1:16" ht="20.100000000000001" customHeight="1" x14ac:dyDescent="0.25">
      <c r="A82" s="44" t="s">
        <v>199</v>
      </c>
      <c r="B82" s="24">
        <v>17945</v>
      </c>
      <c r="C82" s="160">
        <v>6687.2</v>
      </c>
      <c r="D82" s="309">
        <f t="shared" si="36"/>
        <v>2.4984088567501048E-2</v>
      </c>
      <c r="E82" s="259">
        <f t="shared" si="37"/>
        <v>9.6877843763905278E-3</v>
      </c>
      <c r="F82" s="64">
        <f>(C82-B82)/B82</f>
        <v>-0.62735023683477287</v>
      </c>
      <c r="H82" s="24">
        <v>4224.9120000000003</v>
      </c>
      <c r="I82" s="160">
        <v>1515.4450000000002</v>
      </c>
      <c r="J82" s="258">
        <f t="shared" si="39"/>
        <v>2.2165355897383634E-2</v>
      </c>
      <c r="K82" s="259">
        <f t="shared" si="40"/>
        <v>7.7985589427934082E-3</v>
      </c>
      <c r="L82" s="71">
        <f>(I82-H82)/H82</f>
        <v>-0.64130732190398287</v>
      </c>
      <c r="N82" s="47">
        <f t="shared" si="34"/>
        <v>2.354367233212594</v>
      </c>
      <c r="O82" s="163">
        <f t="shared" si="35"/>
        <v>2.266187642062448</v>
      </c>
      <c r="P82" s="64">
        <f>(O82-N82)/N82</f>
        <v>-3.7453626565224774E-2</v>
      </c>
    </row>
    <row r="83" spans="1:16" ht="20.100000000000001" customHeight="1" x14ac:dyDescent="0.25">
      <c r="A83" s="44" t="s">
        <v>200</v>
      </c>
      <c r="B83" s="24">
        <v>12850.539999999994</v>
      </c>
      <c r="C83" s="160">
        <v>12747.619999999999</v>
      </c>
      <c r="D83" s="309">
        <f t="shared" si="36"/>
        <v>1.7891280551697673E-2</v>
      </c>
      <c r="E83" s="259">
        <f t="shared" si="37"/>
        <v>1.846754902981269E-2</v>
      </c>
      <c r="F83" s="64">
        <f>(C83-B83)/B83</f>
        <v>-8.0090019563376063E-3</v>
      </c>
      <c r="H83" s="24">
        <v>1388.1089999999992</v>
      </c>
      <c r="I83" s="160">
        <v>1467.3140000000003</v>
      </c>
      <c r="J83" s="258">
        <f t="shared" si="39"/>
        <v>7.2825019809551724E-3</v>
      </c>
      <c r="K83" s="259">
        <f t="shared" si="40"/>
        <v>7.550874308593164E-3</v>
      </c>
      <c r="L83" s="71">
        <f>(I83-H83)/H83</f>
        <v>5.7059640129126107E-2</v>
      </c>
      <c r="N83" s="47">
        <f t="shared" si="34"/>
        <v>1.0801950735144203</v>
      </c>
      <c r="O83" s="163">
        <f t="shared" si="35"/>
        <v>1.1510493723534279</v>
      </c>
      <c r="P83" s="64">
        <f>(O83-N83)/N83</f>
        <v>6.5593984435128622E-2</v>
      </c>
    </row>
    <row r="84" spans="1:16" ht="20.100000000000001" customHeight="1" x14ac:dyDescent="0.25">
      <c r="A84" s="44" t="s">
        <v>201</v>
      </c>
      <c r="B84" s="24">
        <v>6087.0500000000029</v>
      </c>
      <c r="C84" s="160">
        <v>6211.920000000001</v>
      </c>
      <c r="D84" s="309">
        <f t="shared" si="36"/>
        <v>8.4747504215551585E-3</v>
      </c>
      <c r="E84" s="259">
        <f t="shared" si="37"/>
        <v>8.9992435583484652E-3</v>
      </c>
      <c r="F84" s="64">
        <f t="shared" si="43"/>
        <v>2.0514042105781619E-2</v>
      </c>
      <c r="H84" s="24">
        <v>1183.992</v>
      </c>
      <c r="I84" s="160">
        <v>1464.4939999999988</v>
      </c>
      <c r="J84" s="258">
        <f t="shared" si="39"/>
        <v>6.2116332978426631E-3</v>
      </c>
      <c r="K84" s="259">
        <f t="shared" si="40"/>
        <v>7.5363624416374588E-3</v>
      </c>
      <c r="L84" s="71">
        <f t="shared" si="41"/>
        <v>0.23691207373022691</v>
      </c>
      <c r="N84" s="47">
        <f t="shared" si="34"/>
        <v>1.9450998431095512</v>
      </c>
      <c r="O84" s="163">
        <f t="shared" si="35"/>
        <v>2.357554508106992</v>
      </c>
      <c r="P84" s="64">
        <f t="shared" si="42"/>
        <v>0.21204806861639885</v>
      </c>
    </row>
    <row r="85" spans="1:16" ht="20.100000000000001" customHeight="1" x14ac:dyDescent="0.25">
      <c r="A85" s="44" t="s">
        <v>202</v>
      </c>
      <c r="B85" s="24">
        <v>664.29</v>
      </c>
      <c r="C85" s="160">
        <v>1883.4499999999994</v>
      </c>
      <c r="D85" s="309">
        <f t="shared" si="36"/>
        <v>9.248637611872538E-4</v>
      </c>
      <c r="E85" s="259">
        <f t="shared" si="37"/>
        <v>2.7285646434550685E-3</v>
      </c>
      <c r="F85" s="64">
        <f t="shared" si="43"/>
        <v>1.8352827831218286</v>
      </c>
      <c r="H85" s="24">
        <v>260.017</v>
      </c>
      <c r="I85" s="160">
        <v>1266.2429999999999</v>
      </c>
      <c r="J85" s="258">
        <f t="shared" si="39"/>
        <v>1.3641395002712484E-3</v>
      </c>
      <c r="K85" s="259">
        <f t="shared" si="40"/>
        <v>6.5161524643913516E-3</v>
      </c>
      <c r="L85" s="71">
        <f t="shared" si="41"/>
        <v>3.8698469715441677</v>
      </c>
      <c r="N85" s="47">
        <f t="shared" si="34"/>
        <v>3.9142091556398562</v>
      </c>
      <c r="O85" s="163">
        <f t="shared" si="35"/>
        <v>6.7229976904085609</v>
      </c>
      <c r="P85" s="64">
        <f t="shared" si="42"/>
        <v>0.71758774840164408</v>
      </c>
    </row>
    <row r="86" spans="1:16" ht="20.100000000000001" customHeight="1" x14ac:dyDescent="0.25">
      <c r="A86" s="44" t="s">
        <v>203</v>
      </c>
      <c r="B86" s="24">
        <v>205.95999999999998</v>
      </c>
      <c r="C86" s="160">
        <v>5193.9000000000015</v>
      </c>
      <c r="D86" s="309">
        <f t="shared" si="36"/>
        <v>2.867496729653115E-4</v>
      </c>
      <c r="E86" s="259">
        <f t="shared" si="37"/>
        <v>7.524432239582303E-3</v>
      </c>
      <c r="F86" s="64">
        <f t="shared" si="43"/>
        <v>24.218003495824441</v>
      </c>
      <c r="H86" s="24">
        <v>63.965000000000003</v>
      </c>
      <c r="I86" s="160">
        <v>1156.5530000000001</v>
      </c>
      <c r="J86" s="258">
        <f t="shared" si="39"/>
        <v>3.3558260857886369E-4</v>
      </c>
      <c r="K86" s="259">
        <f t="shared" si="40"/>
        <v>5.9516820082316044E-3</v>
      </c>
      <c r="L86" s="71">
        <f t="shared" si="41"/>
        <v>17.081028687563514</v>
      </c>
      <c r="N86" s="47">
        <f t="shared" si="34"/>
        <v>3.1057001359487284</v>
      </c>
      <c r="O86" s="163">
        <f t="shared" si="35"/>
        <v>2.2267525366295073</v>
      </c>
      <c r="P86" s="64">
        <f t="shared" si="42"/>
        <v>-0.28301109599904128</v>
      </c>
    </row>
    <row r="87" spans="1:16" ht="20.100000000000001" customHeight="1" x14ac:dyDescent="0.25">
      <c r="A87" s="44" t="s">
        <v>204</v>
      </c>
      <c r="B87" s="24">
        <v>23093.679999999997</v>
      </c>
      <c r="C87" s="160">
        <v>20893.649999999994</v>
      </c>
      <c r="D87" s="309">
        <f t="shared" si="36"/>
        <v>3.2152384868739343E-2</v>
      </c>
      <c r="E87" s="259">
        <f t="shared" si="37"/>
        <v>3.026874865949454E-2</v>
      </c>
      <c r="F87" s="64">
        <f t="shared" ref="F87:F88" si="44">(C87-B87)/B87</f>
        <v>-9.5265457908830592E-2</v>
      </c>
      <c r="H87" s="24">
        <v>1009.216</v>
      </c>
      <c r="I87" s="160">
        <v>1114.8539999999998</v>
      </c>
      <c r="J87" s="258">
        <f t="shared" si="39"/>
        <v>5.2946976924806771E-3</v>
      </c>
      <c r="K87" s="259">
        <f t="shared" si="40"/>
        <v>5.7370967812154184E-3</v>
      </c>
      <c r="L87" s="71">
        <f t="shared" ref="L87:L88" si="45">(I87-H87)/H87</f>
        <v>0.10467333058532545</v>
      </c>
      <c r="N87" s="47">
        <f t="shared" si="34"/>
        <v>0.43700960609136358</v>
      </c>
      <c r="O87" s="163">
        <f t="shared" si="35"/>
        <v>0.53358508446346142</v>
      </c>
      <c r="P87" s="64">
        <f t="shared" ref="P87:P88" si="46">(O87-N87)/N87</f>
        <v>0.22099166019684074</v>
      </c>
    </row>
    <row r="88" spans="1:16" ht="20.100000000000001" customHeight="1" x14ac:dyDescent="0.25">
      <c r="A88" s="44" t="s">
        <v>205</v>
      </c>
      <c r="B88" s="24">
        <v>1801.9600000000003</v>
      </c>
      <c r="C88" s="160">
        <v>2426.8799999999997</v>
      </c>
      <c r="D88" s="309">
        <f t="shared" si="36"/>
        <v>2.5087951092278736E-3</v>
      </c>
      <c r="E88" s="259">
        <f t="shared" si="37"/>
        <v>3.5158347510728916E-3</v>
      </c>
      <c r="F88" s="64">
        <f t="shared" si="44"/>
        <v>0.34680015094674649</v>
      </c>
      <c r="H88" s="24">
        <v>734.23599999999988</v>
      </c>
      <c r="I88" s="160">
        <v>1002.6549999999997</v>
      </c>
      <c r="J88" s="258">
        <f t="shared" si="39"/>
        <v>3.8520570967327523E-3</v>
      </c>
      <c r="K88" s="259">
        <f t="shared" si="40"/>
        <v>5.1597148803067885E-3</v>
      </c>
      <c r="L88" s="71">
        <f t="shared" si="45"/>
        <v>0.36557591836957043</v>
      </c>
      <c r="N88" s="47">
        <f t="shared" si="34"/>
        <v>4.0746520455503994</v>
      </c>
      <c r="O88" s="163">
        <f t="shared" si="35"/>
        <v>4.1314568499472575</v>
      </c>
      <c r="P88" s="64">
        <f t="shared" si="46"/>
        <v>1.3941019689985568E-2</v>
      </c>
    </row>
    <row r="89" spans="1:16" ht="20.100000000000001" customHeight="1" x14ac:dyDescent="0.25">
      <c r="A89" s="44" t="s">
        <v>206</v>
      </c>
      <c r="B89" s="24">
        <v>2340.2700000000004</v>
      </c>
      <c r="C89" s="160">
        <v>4036.21</v>
      </c>
      <c r="D89" s="309">
        <f t="shared" si="36"/>
        <v>3.2582620758910942E-3</v>
      </c>
      <c r="E89" s="259">
        <f t="shared" si="37"/>
        <v>5.8472802036474477E-3</v>
      </c>
      <c r="F89" s="64">
        <f t="shared" ref="F89:F94" si="47">(C89-B89)/B89</f>
        <v>0.72467706717600933</v>
      </c>
      <c r="H89" s="24">
        <v>591.03199999999993</v>
      </c>
      <c r="I89" s="160">
        <v>961.85299999999995</v>
      </c>
      <c r="J89" s="258">
        <f t="shared" si="39"/>
        <v>3.1007591700708656E-3</v>
      </c>
      <c r="K89" s="259">
        <f t="shared" si="40"/>
        <v>4.9497456620350233E-3</v>
      </c>
      <c r="L89" s="71">
        <f t="shared" ref="L89:L94" si="48">(I89-H89)/H89</f>
        <v>0.62741272892161515</v>
      </c>
      <c r="N89" s="47">
        <f t="shared" si="34"/>
        <v>2.5254863755036805</v>
      </c>
      <c r="O89" s="163">
        <f t="shared" si="35"/>
        <v>2.3830598507015246</v>
      </c>
      <c r="P89" s="64">
        <f t="shared" ref="P89:P92" si="49">(O89-N89)/N89</f>
        <v>-5.6395681316534718E-2</v>
      </c>
    </row>
    <row r="90" spans="1:16" ht="20.100000000000001" customHeight="1" x14ac:dyDescent="0.25">
      <c r="A90" s="44" t="s">
        <v>207</v>
      </c>
      <c r="B90" s="24">
        <v>1190.0800000000002</v>
      </c>
      <c r="C90" s="160">
        <v>2141.9600000000005</v>
      </c>
      <c r="D90" s="309">
        <f t="shared" si="36"/>
        <v>1.6568996446036028E-3</v>
      </c>
      <c r="E90" s="259">
        <f t="shared" si="37"/>
        <v>3.1030695392471378E-3</v>
      </c>
      <c r="F90" s="64">
        <f t="shared" si="47"/>
        <v>0.79984538854530807</v>
      </c>
      <c r="H90" s="24">
        <v>419.17500000000007</v>
      </c>
      <c r="I90" s="160">
        <v>805.39099999999996</v>
      </c>
      <c r="J90" s="258">
        <f t="shared" si="39"/>
        <v>2.1991376526388682E-3</v>
      </c>
      <c r="K90" s="259">
        <f t="shared" si="40"/>
        <v>4.1445840564951712E-3</v>
      </c>
      <c r="L90" s="71">
        <f t="shared" si="48"/>
        <v>0.92137174211248241</v>
      </c>
      <c r="N90" s="47">
        <f t="shared" si="34"/>
        <v>3.522242202204894</v>
      </c>
      <c r="O90" s="163">
        <f t="shared" si="35"/>
        <v>3.7600655474425282</v>
      </c>
      <c r="P90" s="64">
        <f t="shared" si="49"/>
        <v>6.7520440555950051E-2</v>
      </c>
    </row>
    <row r="91" spans="1:16" ht="20.100000000000001" customHeight="1" x14ac:dyDescent="0.25">
      <c r="A91" s="44" t="s">
        <v>208</v>
      </c>
      <c r="B91" s="24">
        <v>971.37</v>
      </c>
      <c r="C91" s="160">
        <v>817.27999999999986</v>
      </c>
      <c r="D91" s="309">
        <f t="shared" si="36"/>
        <v>1.3523986688110054E-3</v>
      </c>
      <c r="E91" s="259">
        <f t="shared" si="37"/>
        <v>1.1839981479747053E-3</v>
      </c>
      <c r="F91" s="64">
        <f t="shared" si="47"/>
        <v>-0.158631623377292</v>
      </c>
      <c r="H91" s="24">
        <v>780.19599999999991</v>
      </c>
      <c r="I91" s="160">
        <v>763.06299999999987</v>
      </c>
      <c r="J91" s="258">
        <f t="shared" si="39"/>
        <v>4.0931792211802561E-3</v>
      </c>
      <c r="K91" s="259">
        <f t="shared" si="40"/>
        <v>3.9267619627005694E-3</v>
      </c>
      <c r="L91" s="71">
        <f t="shared" si="48"/>
        <v>-2.1959866495085901E-2</v>
      </c>
      <c r="N91" s="47">
        <f t="shared" si="34"/>
        <v>8.0319136889135958</v>
      </c>
      <c r="O91" s="163">
        <f t="shared" si="35"/>
        <v>9.3366165818324198</v>
      </c>
      <c r="P91" s="64">
        <f t="shared" si="49"/>
        <v>0.16243985474093153</v>
      </c>
    </row>
    <row r="92" spans="1:16" ht="20.100000000000001" customHeight="1" x14ac:dyDescent="0.25">
      <c r="A92" s="44" t="s">
        <v>209</v>
      </c>
      <c r="B92" s="24">
        <v>4976.0899999999992</v>
      </c>
      <c r="C92" s="160">
        <v>2702.96</v>
      </c>
      <c r="D92" s="309">
        <f t="shared" si="36"/>
        <v>6.9280063126138909E-3</v>
      </c>
      <c r="E92" s="259">
        <f t="shared" si="37"/>
        <v>3.9157934050138383E-3</v>
      </c>
      <c r="F92" s="64">
        <f t="shared" si="47"/>
        <v>-0.45681046765633249</v>
      </c>
      <c r="H92" s="24">
        <v>1261.346</v>
      </c>
      <c r="I92" s="160">
        <v>679.54500000000007</v>
      </c>
      <c r="J92" s="258">
        <f t="shared" si="39"/>
        <v>6.6174592511610312E-3</v>
      </c>
      <c r="K92" s="259">
        <f t="shared" si="40"/>
        <v>3.4969739824147667E-3</v>
      </c>
      <c r="L92" s="71">
        <f t="shared" si="48"/>
        <v>-0.4612540888859995</v>
      </c>
      <c r="N92" s="47">
        <f t="shared" si="34"/>
        <v>2.5348134780520453</v>
      </c>
      <c r="O92" s="163">
        <f t="shared" si="35"/>
        <v>2.5140771598543821</v>
      </c>
      <c r="P92" s="64">
        <f t="shared" si="49"/>
        <v>-8.1806090969654497E-3</v>
      </c>
    </row>
    <row r="93" spans="1:16" ht="20.100000000000001" customHeight="1" x14ac:dyDescent="0.25">
      <c r="A93" s="44" t="s">
        <v>210</v>
      </c>
      <c r="B93" s="24">
        <v>271.35000000000002</v>
      </c>
      <c r="C93" s="160">
        <v>273.09000000000009</v>
      </c>
      <c r="D93" s="309">
        <f t="shared" si="36"/>
        <v>3.7778949193599385E-4</v>
      </c>
      <c r="E93" s="259">
        <f t="shared" si="37"/>
        <v>3.9562702406814365E-4</v>
      </c>
      <c r="F93" s="64">
        <f t="shared" si="47"/>
        <v>6.412382531785759E-3</v>
      </c>
      <c r="H93" s="24">
        <v>470.08300000000003</v>
      </c>
      <c r="I93" s="160">
        <v>615.71</v>
      </c>
      <c r="J93" s="258">
        <f t="shared" si="39"/>
        <v>2.4662187038001718E-3</v>
      </c>
      <c r="K93" s="259">
        <f t="shared" si="40"/>
        <v>3.1684757458484663E-3</v>
      </c>
      <c r="L93" s="71">
        <f t="shared" si="48"/>
        <v>0.30978997326004132</v>
      </c>
      <c r="N93" s="47">
        <f t="shared" ref="N93:N94" si="50">(H93/B93)*10</f>
        <v>17.323862170628338</v>
      </c>
      <c r="O93" s="163">
        <f t="shared" ref="O93:O94" si="51">(I93/C93)*10</f>
        <v>22.546047090702693</v>
      </c>
      <c r="P93" s="64">
        <f t="shared" ref="P93:P94" si="52">(O93-N93)/N93</f>
        <v>0.30144461256037258</v>
      </c>
    </row>
    <row r="94" spans="1:16" ht="20.100000000000001" customHeight="1" x14ac:dyDescent="0.25">
      <c r="A94" s="44" t="s">
        <v>211</v>
      </c>
      <c r="B94" s="24">
        <v>1420.6899999999998</v>
      </c>
      <c r="C94" s="160">
        <v>1925.9</v>
      </c>
      <c r="D94" s="309">
        <f t="shared" si="36"/>
        <v>1.9779685030349992E-3</v>
      </c>
      <c r="E94" s="259">
        <f t="shared" si="37"/>
        <v>2.7900621980037265E-3</v>
      </c>
      <c r="F94" s="64">
        <f t="shared" si="47"/>
        <v>0.35560889426968606</v>
      </c>
      <c r="H94" s="24">
        <v>295.12200000000001</v>
      </c>
      <c r="I94" s="160">
        <v>482.79600000000005</v>
      </c>
      <c r="J94" s="258">
        <f t="shared" si="39"/>
        <v>1.5483125241774628E-3</v>
      </c>
      <c r="K94" s="259">
        <f t="shared" si="40"/>
        <v>2.4844933754408021E-3</v>
      </c>
      <c r="L94" s="71">
        <f t="shared" si="48"/>
        <v>0.63592006017850256</v>
      </c>
      <c r="N94" s="47">
        <f t="shared" si="50"/>
        <v>2.0773145443411303</v>
      </c>
      <c r="O94" s="163">
        <f t="shared" si="51"/>
        <v>2.5068591307959913</v>
      </c>
      <c r="P94" s="64">
        <f t="shared" si="52"/>
        <v>0.20677878929071924</v>
      </c>
    </row>
    <row r="95" spans="1:16" ht="20.100000000000001" customHeight="1" thickBot="1" x14ac:dyDescent="0.3">
      <c r="A95" s="13" t="s">
        <v>17</v>
      </c>
      <c r="B95" s="24">
        <f>B96-SUM(B68:B94)</f>
        <v>28688.840000000084</v>
      </c>
      <c r="C95" s="160">
        <f>C96-SUM(C68:C94)</f>
        <v>26255.64000000048</v>
      </c>
      <c r="D95" s="309">
        <f t="shared" si="36"/>
        <v>3.9942296988513169E-2</v>
      </c>
      <c r="E95" s="259">
        <f t="shared" si="37"/>
        <v>3.8036693830622512E-2</v>
      </c>
      <c r="F95" s="64">
        <f t="shared" si="38"/>
        <v>-8.4813467536491438E-2</v>
      </c>
      <c r="H95" s="24">
        <f>H96-SUM(H68:H94)</f>
        <v>7456.3100000001432</v>
      </c>
      <c r="I95" s="160">
        <f>I96-SUM(I68:I94)</f>
        <v>7128.0479999999516</v>
      </c>
      <c r="J95" s="258">
        <f t="shared" si="39"/>
        <v>3.9118392248459546E-2</v>
      </c>
      <c r="K95" s="259">
        <f t="shared" si="40"/>
        <v>3.668130646447762E-2</v>
      </c>
      <c r="L95" s="71">
        <f t="shared" si="41"/>
        <v>-4.4024725366861799E-2</v>
      </c>
      <c r="N95" s="47">
        <f t="shared" si="34"/>
        <v>2.5990280541144646</v>
      </c>
      <c r="O95" s="163">
        <f t="shared" si="35"/>
        <v>2.7148635493173359</v>
      </c>
      <c r="P95" s="64">
        <f t="shared" si="42"/>
        <v>4.4568774476864394E-2</v>
      </c>
    </row>
    <row r="96" spans="1:16" s="2" customFormat="1" ht="26.25" customHeight="1" thickBot="1" x14ac:dyDescent="0.3">
      <c r="A96" s="17" t="s">
        <v>18</v>
      </c>
      <c r="B96" s="22">
        <v>718257.14</v>
      </c>
      <c r="C96" s="165">
        <v>690271.35000000021</v>
      </c>
      <c r="D96" s="305">
        <f>SUM(D68:D95)</f>
        <v>0.99999999999999989</v>
      </c>
      <c r="E96" s="306">
        <f>SUM(E68:E95)</f>
        <v>1.0000000000000002</v>
      </c>
      <c r="F96" s="69">
        <f t="shared" si="38"/>
        <v>-3.8963469266730583E-2</v>
      </c>
      <c r="H96" s="22">
        <v>190608.80500000014</v>
      </c>
      <c r="I96" s="165">
        <v>194323.72200000001</v>
      </c>
      <c r="J96" s="317">
        <f t="shared" si="39"/>
        <v>1</v>
      </c>
      <c r="K96" s="306">
        <f t="shared" si="40"/>
        <v>1</v>
      </c>
      <c r="L96" s="72">
        <f t="shared" si="41"/>
        <v>1.9489744977939857E-2</v>
      </c>
      <c r="N96" s="43">
        <f t="shared" si="34"/>
        <v>2.6537683287074616</v>
      </c>
      <c r="O96" s="170">
        <f t="shared" si="35"/>
        <v>2.8151787264530093</v>
      </c>
      <c r="P96" s="69">
        <f t="shared" si="42"/>
        <v>6.0823092957840767E-2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zoomScaleNormal="100" workbookViewId="0">
      <selection activeCell="A9" sqref="A9:XFD9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155</v>
      </c>
    </row>
    <row r="3" spans="1:17" ht="8.25" customHeight="1" thickBot="1" x14ac:dyDescent="0.3"/>
    <row r="4" spans="1:17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7" x14ac:dyDescent="0.25">
      <c r="A5" s="466"/>
      <c r="B5" s="459" t="s">
        <v>77</v>
      </c>
      <c r="C5" s="451"/>
      <c r="D5" s="459" t="str">
        <f>B5</f>
        <v>maio</v>
      </c>
      <c r="E5" s="451"/>
      <c r="F5" s="149" t="s">
        <v>133</v>
      </c>
      <c r="H5" s="446" t="str">
        <f>B5</f>
        <v>maio</v>
      </c>
      <c r="I5" s="451"/>
      <c r="J5" s="459" t="str">
        <f>B5</f>
        <v>maio</v>
      </c>
      <c r="K5" s="447"/>
      <c r="L5" s="149" t="str">
        <f>F5</f>
        <v>2022 /2021</v>
      </c>
      <c r="N5" s="446" t="str">
        <f>B5</f>
        <v>maio</v>
      </c>
      <c r="O5" s="447"/>
      <c r="P5" s="149" t="str">
        <f>L5</f>
        <v>2022 /2021</v>
      </c>
    </row>
    <row r="6" spans="1:17" ht="19.5" customHeight="1" thickBot="1" x14ac:dyDescent="0.3">
      <c r="A6" s="467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65">
        <v>1000</v>
      </c>
      <c r="N6" s="30">
        <f>B6</f>
        <v>2021</v>
      </c>
      <c r="O6" s="152">
        <f>C6</f>
        <v>2022</v>
      </c>
      <c r="P6" s="150"/>
    </row>
    <row r="7" spans="1:17" s="12" customFormat="1" ht="20.100000000000001" customHeight="1" x14ac:dyDescent="0.25">
      <c r="A7" s="368" t="s">
        <v>163</v>
      </c>
      <c r="B7" s="268">
        <v>35625.640000000007</v>
      </c>
      <c r="C7" s="369">
        <v>31012.890000000003</v>
      </c>
      <c r="D7" s="258">
        <f>B7/$B$33</f>
        <v>0.12295835419273557</v>
      </c>
      <c r="E7" s="308">
        <f>C7/$C$33</f>
        <v>0.11386982158140571</v>
      </c>
      <c r="F7" s="370">
        <f>(C7-B7)/B7</f>
        <v>-0.12947837568672457</v>
      </c>
      <c r="H7" s="268">
        <v>11412.191000000001</v>
      </c>
      <c r="I7" s="369">
        <v>12777.373</v>
      </c>
      <c r="J7" s="258">
        <f t="shared" ref="J7:J32" si="0">H7/$H$33</f>
        <v>0.14774285271604601</v>
      </c>
      <c r="K7" s="308">
        <f>I7/$I$33</f>
        <v>0.16615022938777171</v>
      </c>
      <c r="L7" s="370">
        <f>(I7-H7)/H7</f>
        <v>0.11962488184784138</v>
      </c>
      <c r="N7" s="371">
        <f t="shared" ref="N7:O33" si="1">(H7/B7)*10</f>
        <v>3.2033644869257083</v>
      </c>
      <c r="O7" s="372">
        <f t="shared" si="1"/>
        <v>4.1200200948702292</v>
      </c>
      <c r="P7" s="370">
        <f>(O7-N7)/N7</f>
        <v>0.28615401453246486</v>
      </c>
      <c r="Q7" s="373"/>
    </row>
    <row r="8" spans="1:17" s="12" customFormat="1" ht="20.100000000000001" customHeight="1" x14ac:dyDescent="0.25">
      <c r="A8" s="368" t="s">
        <v>164</v>
      </c>
      <c r="B8" s="268">
        <v>37612.300000000003</v>
      </c>
      <c r="C8" s="269">
        <v>33313.400000000009</v>
      </c>
      <c r="D8" s="258">
        <f t="shared" ref="D8:D32" si="2">B8/$B$33</f>
        <v>0.12981511364858084</v>
      </c>
      <c r="E8" s="259">
        <f t="shared" ref="E8:E32" si="3">C8/$C$33</f>
        <v>0.1223165888206485</v>
      </c>
      <c r="F8" s="370">
        <f t="shared" ref="F8:F33" si="4">(C8-B8)/B8</f>
        <v>-0.1142950577337731</v>
      </c>
      <c r="H8" s="268">
        <v>9709.5</v>
      </c>
      <c r="I8" s="269">
        <v>9824.016999999998</v>
      </c>
      <c r="J8" s="258">
        <f t="shared" si="0"/>
        <v>0.12569972132839774</v>
      </c>
      <c r="K8" s="259">
        <f t="shared" ref="K8:K32" si="5">I8/$I$33</f>
        <v>0.12774634332576568</v>
      </c>
      <c r="L8" s="370">
        <f t="shared" ref="L8:L33" si="6">(I8-H8)/H8</f>
        <v>1.1794325145475874E-2</v>
      </c>
      <c r="N8" s="371">
        <f t="shared" si="1"/>
        <v>2.5814693597573135</v>
      </c>
      <c r="O8" s="286">
        <f t="shared" si="1"/>
        <v>2.9489685832127597</v>
      </c>
      <c r="P8" s="370">
        <f t="shared" ref="P8:P33" si="7">(O8-N8)/N8</f>
        <v>0.14236048243857333</v>
      </c>
      <c r="Q8" s="373"/>
    </row>
    <row r="9" spans="1:17" s="12" customFormat="1" ht="20.100000000000001" customHeight="1" x14ac:dyDescent="0.25">
      <c r="A9" s="368" t="s">
        <v>165</v>
      </c>
      <c r="B9" s="268">
        <v>20771.009999999998</v>
      </c>
      <c r="C9" s="269">
        <v>21740.460000000006</v>
      </c>
      <c r="D9" s="258">
        <f t="shared" si="2"/>
        <v>7.1689075747715741E-2</v>
      </c>
      <c r="E9" s="259">
        <f t="shared" si="3"/>
        <v>7.9824302130426669E-2</v>
      </c>
      <c r="F9" s="370">
        <f t="shared" si="4"/>
        <v>4.6673223882709995E-2</v>
      </c>
      <c r="H9" s="268">
        <v>5478.3559999999998</v>
      </c>
      <c r="I9" s="269">
        <v>5662.0480000000007</v>
      </c>
      <c r="J9" s="258">
        <f t="shared" si="0"/>
        <v>7.0923098258175568E-2</v>
      </c>
      <c r="K9" s="259">
        <f t="shared" si="5"/>
        <v>7.3626290318406937E-2</v>
      </c>
      <c r="L9" s="370">
        <f t="shared" si="6"/>
        <v>3.3530497105336149E-2</v>
      </c>
      <c r="N9" s="371">
        <f t="shared" si="1"/>
        <v>2.6375010170425028</v>
      </c>
      <c r="O9" s="286">
        <f t="shared" si="1"/>
        <v>2.6043827959481991</v>
      </c>
      <c r="P9" s="370">
        <f t="shared" si="7"/>
        <v>-1.2556666662991486E-2</v>
      </c>
      <c r="Q9" s="373"/>
    </row>
    <row r="10" spans="1:17" s="12" customFormat="1" ht="20.100000000000001" customHeight="1" x14ac:dyDescent="0.25">
      <c r="A10" s="368" t="s">
        <v>166</v>
      </c>
      <c r="B10" s="268">
        <v>23127.559999999998</v>
      </c>
      <c r="C10" s="269">
        <v>17380.490000000005</v>
      </c>
      <c r="D10" s="258">
        <f t="shared" si="2"/>
        <v>7.9822473760295748E-2</v>
      </c>
      <c r="E10" s="259">
        <f t="shared" si="3"/>
        <v>6.381582933088166E-2</v>
      </c>
      <c r="F10" s="370">
        <f t="shared" si="4"/>
        <v>-0.24849443694016979</v>
      </c>
      <c r="H10" s="268">
        <v>6704.7390000000005</v>
      </c>
      <c r="I10" s="269">
        <v>5148.473</v>
      </c>
      <c r="J10" s="258">
        <f t="shared" si="0"/>
        <v>8.6799920065877764E-2</v>
      </c>
      <c r="K10" s="259">
        <f t="shared" si="5"/>
        <v>6.6948031488690926E-2</v>
      </c>
      <c r="L10" s="370">
        <f t="shared" si="6"/>
        <v>-0.23211432987920938</v>
      </c>
      <c r="N10" s="371">
        <f t="shared" si="1"/>
        <v>2.8990256646183172</v>
      </c>
      <c r="O10" s="286">
        <f t="shared" si="1"/>
        <v>2.9622139536917533</v>
      </c>
      <c r="P10" s="370">
        <f t="shared" si="7"/>
        <v>2.1796388298533882E-2</v>
      </c>
      <c r="Q10" s="373"/>
    </row>
    <row r="11" spans="1:17" s="12" customFormat="1" ht="20.100000000000001" customHeight="1" x14ac:dyDescent="0.25">
      <c r="A11" s="368" t="s">
        <v>167</v>
      </c>
      <c r="B11" s="268">
        <v>15147.08</v>
      </c>
      <c r="C11" s="269">
        <v>11256.26</v>
      </c>
      <c r="D11" s="258">
        <f t="shared" si="2"/>
        <v>5.2278640541635203E-2</v>
      </c>
      <c r="E11" s="259">
        <f t="shared" si="3"/>
        <v>4.1329534844186201E-2</v>
      </c>
      <c r="F11" s="370">
        <f t="shared" si="4"/>
        <v>-0.25686931078465286</v>
      </c>
      <c r="H11" s="268">
        <v>5055.0079999999998</v>
      </c>
      <c r="I11" s="269">
        <v>4695.6480000000001</v>
      </c>
      <c r="J11" s="258">
        <f t="shared" si="0"/>
        <v>6.5442411752697993E-2</v>
      </c>
      <c r="K11" s="259">
        <f t="shared" si="5"/>
        <v>6.1059733665459359E-2</v>
      </c>
      <c r="L11" s="370">
        <f t="shared" si="6"/>
        <v>-7.1089897384929893E-2</v>
      </c>
      <c r="N11" s="371">
        <f t="shared" si="1"/>
        <v>3.3372821692365791</v>
      </c>
      <c r="O11" s="286">
        <f t="shared" si="1"/>
        <v>4.1715880763237525</v>
      </c>
      <c r="P11" s="370">
        <f t="shared" si="7"/>
        <v>0.24999561462854228</v>
      </c>
      <c r="Q11" s="373"/>
    </row>
    <row r="12" spans="1:17" s="12" customFormat="1" ht="20.100000000000001" customHeight="1" x14ac:dyDescent="0.25">
      <c r="A12" s="368" t="s">
        <v>169</v>
      </c>
      <c r="B12" s="268">
        <v>12140.480000000001</v>
      </c>
      <c r="C12" s="269">
        <v>10911.189999999999</v>
      </c>
      <c r="D12" s="258">
        <f t="shared" si="2"/>
        <v>4.1901659588706959E-2</v>
      </c>
      <c r="E12" s="259">
        <f t="shared" si="3"/>
        <v>4.0062543624306474E-2</v>
      </c>
      <c r="F12" s="370">
        <f t="shared" si="4"/>
        <v>-0.10125546930599141</v>
      </c>
      <c r="H12" s="268">
        <v>4173.3289999999997</v>
      </c>
      <c r="I12" s="269">
        <v>3760.4960000000001</v>
      </c>
      <c r="J12" s="258">
        <f t="shared" si="0"/>
        <v>5.4028146898575699E-2</v>
      </c>
      <c r="K12" s="259">
        <f t="shared" si="5"/>
        <v>4.8899509547995351E-2</v>
      </c>
      <c r="L12" s="370">
        <f t="shared" si="6"/>
        <v>-9.8921748081687216E-2</v>
      </c>
      <c r="N12" s="371">
        <f t="shared" si="1"/>
        <v>3.437532123935791</v>
      </c>
      <c r="O12" s="286">
        <f t="shared" si="1"/>
        <v>3.4464581773390441</v>
      </c>
      <c r="P12" s="370">
        <f t="shared" si="7"/>
        <v>2.5966458149148251E-3</v>
      </c>
      <c r="Q12" s="373"/>
    </row>
    <row r="13" spans="1:17" s="12" customFormat="1" ht="20.100000000000001" customHeight="1" x14ac:dyDescent="0.25">
      <c r="A13" s="368" t="s">
        <v>168</v>
      </c>
      <c r="B13" s="268">
        <v>20900.289999999994</v>
      </c>
      <c r="C13" s="269">
        <v>16934.649999999998</v>
      </c>
      <c r="D13" s="258">
        <f t="shared" si="2"/>
        <v>7.2135272813369469E-2</v>
      </c>
      <c r="E13" s="259">
        <f t="shared" si="3"/>
        <v>6.2178841573408729E-2</v>
      </c>
      <c r="F13" s="370">
        <f t="shared" si="4"/>
        <v>-0.18974090790127779</v>
      </c>
      <c r="H13" s="268">
        <v>4455.8600000000006</v>
      </c>
      <c r="I13" s="269">
        <v>3668.4209999999998</v>
      </c>
      <c r="J13" s="258">
        <f t="shared" si="0"/>
        <v>5.7685808772681847E-2</v>
      </c>
      <c r="K13" s="259">
        <f t="shared" si="5"/>
        <v>4.7702214738578802E-2</v>
      </c>
      <c r="L13" s="370">
        <f t="shared" si="6"/>
        <v>-0.17671987001386952</v>
      </c>
      <c r="N13" s="371">
        <f t="shared" si="1"/>
        <v>2.1319608483901429</v>
      </c>
      <c r="O13" s="286">
        <f t="shared" si="1"/>
        <v>2.1662219177839521</v>
      </c>
      <c r="P13" s="370">
        <f t="shared" si="7"/>
        <v>1.6070215088461869E-2</v>
      </c>
      <c r="Q13" s="373"/>
    </row>
    <row r="14" spans="1:17" s="12" customFormat="1" ht="20.100000000000001" customHeight="1" x14ac:dyDescent="0.25">
      <c r="A14" s="368" t="s">
        <v>170</v>
      </c>
      <c r="B14" s="268">
        <v>12327.179999999998</v>
      </c>
      <c r="C14" s="269">
        <v>10764.860000000002</v>
      </c>
      <c r="D14" s="258">
        <f t="shared" si="2"/>
        <v>4.2546036075074178E-2</v>
      </c>
      <c r="E14" s="259">
        <f t="shared" si="3"/>
        <v>3.9525264738268867E-2</v>
      </c>
      <c r="F14" s="370">
        <f t="shared" si="4"/>
        <v>-0.1267378264939748</v>
      </c>
      <c r="H14" s="268">
        <v>4197.3850000000002</v>
      </c>
      <c r="I14" s="269">
        <v>3579.0269999999996</v>
      </c>
      <c r="J14" s="258">
        <f t="shared" si="0"/>
        <v>5.4339577198413591E-2</v>
      </c>
      <c r="K14" s="259">
        <f t="shared" si="5"/>
        <v>4.6539782241234437E-2</v>
      </c>
      <c r="L14" s="370">
        <f t="shared" si="6"/>
        <v>-0.14731981936372304</v>
      </c>
      <c r="N14" s="371">
        <f t="shared" si="1"/>
        <v>3.4049839460444327</v>
      </c>
      <c r="O14" s="286">
        <f t="shared" si="1"/>
        <v>3.3247315803456789</v>
      </c>
      <c r="P14" s="370">
        <f t="shared" si="7"/>
        <v>-2.3569087834314998E-2</v>
      </c>
      <c r="Q14" s="373"/>
    </row>
    <row r="15" spans="1:17" s="12" customFormat="1" ht="20.100000000000001" customHeight="1" x14ac:dyDescent="0.25">
      <c r="A15" s="368" t="s">
        <v>172</v>
      </c>
      <c r="B15" s="268">
        <v>11094.84</v>
      </c>
      <c r="C15" s="269">
        <v>19528.949999999997</v>
      </c>
      <c r="D15" s="258">
        <f t="shared" si="2"/>
        <v>3.8292737096982117E-2</v>
      </c>
      <c r="E15" s="259">
        <f t="shared" si="3"/>
        <v>7.1704315598197801E-2</v>
      </c>
      <c r="F15" s="370">
        <f t="shared" si="4"/>
        <v>0.76018311214943135</v>
      </c>
      <c r="H15" s="268">
        <v>1457.4680000000003</v>
      </c>
      <c r="I15" s="269">
        <v>2651.9870000000005</v>
      </c>
      <c r="J15" s="258">
        <f t="shared" si="0"/>
        <v>1.8868460934657522E-2</v>
      </c>
      <c r="K15" s="259">
        <f t="shared" si="5"/>
        <v>3.4485042299648654E-2</v>
      </c>
      <c r="L15" s="370">
        <f t="shared" si="6"/>
        <v>0.81958506121575225</v>
      </c>
      <c r="N15" s="371">
        <f t="shared" si="1"/>
        <v>1.3136449015938945</v>
      </c>
      <c r="O15" s="286">
        <f t="shared" si="1"/>
        <v>1.3579772594020676</v>
      </c>
      <c r="P15" s="370">
        <f t="shared" si="7"/>
        <v>3.3747596290582806E-2</v>
      </c>
      <c r="Q15" s="373"/>
    </row>
    <row r="16" spans="1:17" ht="20.100000000000001" customHeight="1" x14ac:dyDescent="0.25">
      <c r="A16" s="13" t="s">
        <v>171</v>
      </c>
      <c r="B16" s="24">
        <v>8686.33</v>
      </c>
      <c r="C16" s="160">
        <v>8801.6799999999985</v>
      </c>
      <c r="D16" s="258">
        <f t="shared" si="2"/>
        <v>2.9980004310799314E-2</v>
      </c>
      <c r="E16" s="259">
        <f t="shared" si="3"/>
        <v>3.2317069812475611E-2</v>
      </c>
      <c r="F16" s="337">
        <f t="shared" si="4"/>
        <v>1.327948627325908E-2</v>
      </c>
      <c r="H16" s="24">
        <v>2627.6969999999997</v>
      </c>
      <c r="I16" s="160">
        <v>2559.4939999999997</v>
      </c>
      <c r="J16" s="258">
        <f t="shared" si="0"/>
        <v>3.4018309968120573E-2</v>
      </c>
      <c r="K16" s="259">
        <f t="shared" si="5"/>
        <v>3.3282312038368553E-2</v>
      </c>
      <c r="L16" s="337">
        <f t="shared" si="6"/>
        <v>-2.5955427889897496E-2</v>
      </c>
      <c r="N16" s="47">
        <f t="shared" si="1"/>
        <v>3.0250946026687906</v>
      </c>
      <c r="O16" s="163">
        <f t="shared" si="1"/>
        <v>2.9079607529471647</v>
      </c>
      <c r="P16" s="337">
        <f t="shared" si="7"/>
        <v>-3.87207228555062E-2</v>
      </c>
      <c r="Q16" s="366"/>
    </row>
    <row r="17" spans="1:17" ht="20.100000000000001" customHeight="1" x14ac:dyDescent="0.25">
      <c r="A17" s="13" t="s">
        <v>174</v>
      </c>
      <c r="B17" s="24">
        <v>10662.79</v>
      </c>
      <c r="C17" s="160">
        <v>9648.48</v>
      </c>
      <c r="D17" s="258">
        <f t="shared" si="2"/>
        <v>3.6801559480833433E-2</v>
      </c>
      <c r="E17" s="259">
        <f t="shared" si="3"/>
        <v>3.5426259730446316E-2</v>
      </c>
      <c r="F17" s="337">
        <f t="shared" si="4"/>
        <v>-9.5126134904654519E-2</v>
      </c>
      <c r="H17" s="24">
        <v>2438.1119999999996</v>
      </c>
      <c r="I17" s="160">
        <v>2349.6069999999995</v>
      </c>
      <c r="J17" s="258">
        <f t="shared" si="0"/>
        <v>3.1563932124972695E-2</v>
      </c>
      <c r="K17" s="259">
        <f t="shared" si="5"/>
        <v>3.0553052025726574E-2</v>
      </c>
      <c r="L17" s="337">
        <f t="shared" si="6"/>
        <v>-3.6300629339423345E-2</v>
      </c>
      <c r="N17" s="47">
        <f t="shared" si="1"/>
        <v>2.2865610220214405</v>
      </c>
      <c r="O17" s="163">
        <f t="shared" si="1"/>
        <v>2.4352094837736096</v>
      </c>
      <c r="P17" s="337">
        <f t="shared" si="7"/>
        <v>6.5009619389364018E-2</v>
      </c>
      <c r="Q17" s="366"/>
    </row>
    <row r="18" spans="1:17" ht="20.100000000000001" customHeight="1" x14ac:dyDescent="0.25">
      <c r="A18" s="13" t="s">
        <v>175</v>
      </c>
      <c r="B18" s="24">
        <v>5789.2999999999993</v>
      </c>
      <c r="C18" s="160">
        <v>9211.4999999999982</v>
      </c>
      <c r="D18" s="258">
        <f t="shared" si="2"/>
        <v>1.9981193318295582E-2</v>
      </c>
      <c r="E18" s="259">
        <f t="shared" si="3"/>
        <v>3.3821803175941308E-2</v>
      </c>
      <c r="F18" s="337">
        <f t="shared" si="4"/>
        <v>0.59112500647746691</v>
      </c>
      <c r="H18" s="24">
        <v>1825.7480000000003</v>
      </c>
      <c r="I18" s="160">
        <v>2270.5179999999996</v>
      </c>
      <c r="J18" s="258">
        <f t="shared" si="0"/>
        <v>2.3636234081660181E-2</v>
      </c>
      <c r="K18" s="259">
        <f t="shared" si="5"/>
        <v>2.9524620321334016E-2</v>
      </c>
      <c r="L18" s="337">
        <f t="shared" si="6"/>
        <v>0.24360974241790173</v>
      </c>
      <c r="N18" s="47">
        <f t="shared" si="1"/>
        <v>3.1536593370528401</v>
      </c>
      <c r="O18" s="163">
        <f t="shared" si="1"/>
        <v>2.4648732562557676</v>
      </c>
      <c r="P18" s="337">
        <f t="shared" si="7"/>
        <v>-0.21840852393421711</v>
      </c>
      <c r="Q18" s="366"/>
    </row>
    <row r="19" spans="1:17" ht="20.100000000000001" customHeight="1" x14ac:dyDescent="0.25">
      <c r="A19" s="13" t="s">
        <v>173</v>
      </c>
      <c r="B19" s="24">
        <v>11077.78</v>
      </c>
      <c r="C19" s="160">
        <v>9385.67</v>
      </c>
      <c r="D19" s="258">
        <f t="shared" si="2"/>
        <v>3.8233856203262653E-2</v>
      </c>
      <c r="E19" s="259">
        <f t="shared" si="3"/>
        <v>3.4461302004487555E-2</v>
      </c>
      <c r="F19" s="337">
        <f t="shared" si="4"/>
        <v>-0.15274811379175254</v>
      </c>
      <c r="H19" s="24">
        <v>2591.3190000000004</v>
      </c>
      <c r="I19" s="160">
        <v>2017.9399999999998</v>
      </c>
      <c r="J19" s="258">
        <f t="shared" si="0"/>
        <v>3.354735837818449E-2</v>
      </c>
      <c r="K19" s="259">
        <f t="shared" si="5"/>
        <v>2.6240229027575543E-2</v>
      </c>
      <c r="L19" s="337">
        <f t="shared" si="6"/>
        <v>-0.22126916832701821</v>
      </c>
      <c r="N19" s="47">
        <f t="shared" si="1"/>
        <v>2.3392042448938328</v>
      </c>
      <c r="O19" s="163">
        <f t="shared" si="1"/>
        <v>2.1500223212620941</v>
      </c>
      <c r="P19" s="337">
        <f t="shared" si="7"/>
        <v>-8.0874478594461049E-2</v>
      </c>
      <c r="Q19" s="366"/>
    </row>
    <row r="20" spans="1:17" ht="20.100000000000001" customHeight="1" x14ac:dyDescent="0.25">
      <c r="A20" s="13" t="s">
        <v>176</v>
      </c>
      <c r="B20" s="24">
        <v>3013.9700000000003</v>
      </c>
      <c r="C20" s="160">
        <v>3818.9500000000003</v>
      </c>
      <c r="D20" s="258">
        <f t="shared" si="2"/>
        <v>1.0402417775127105E-2</v>
      </c>
      <c r="E20" s="259">
        <f t="shared" si="3"/>
        <v>1.4022013270234066E-2</v>
      </c>
      <c r="F20" s="337">
        <f t="shared" si="4"/>
        <v>0.26708295039433039</v>
      </c>
      <c r="H20" s="24">
        <v>1360.682</v>
      </c>
      <c r="I20" s="160">
        <v>1464.3769999999997</v>
      </c>
      <c r="J20" s="258">
        <f t="shared" si="0"/>
        <v>1.7615464052378276E-2</v>
      </c>
      <c r="K20" s="259">
        <f t="shared" si="5"/>
        <v>1.9041987305229088E-2</v>
      </c>
      <c r="L20" s="337">
        <f t="shared" si="6"/>
        <v>7.620810740496288E-2</v>
      </c>
      <c r="N20" s="47">
        <f t="shared" si="1"/>
        <v>4.5145837549809711</v>
      </c>
      <c r="O20" s="163">
        <f t="shared" si="1"/>
        <v>3.8345016300291954</v>
      </c>
      <c r="P20" s="337">
        <f t="shared" si="7"/>
        <v>-0.15064115804728098</v>
      </c>
      <c r="Q20" s="366"/>
    </row>
    <row r="21" spans="1:17" ht="20.100000000000001" customHeight="1" x14ac:dyDescent="0.25">
      <c r="A21" s="13" t="s">
        <v>180</v>
      </c>
      <c r="B21" s="24">
        <v>1664.06</v>
      </c>
      <c r="C21" s="160">
        <v>3327.9300000000007</v>
      </c>
      <c r="D21" s="258">
        <f t="shared" si="2"/>
        <v>5.7433376320527437E-3</v>
      </c>
      <c r="E21" s="259">
        <f t="shared" si="3"/>
        <v>1.2219138407784878E-2</v>
      </c>
      <c r="F21" s="337">
        <f t="shared" si="4"/>
        <v>0.99988582142470872</v>
      </c>
      <c r="H21" s="24">
        <v>568.67399999999986</v>
      </c>
      <c r="I21" s="160">
        <v>1177.94</v>
      </c>
      <c r="J21" s="258">
        <f t="shared" si="0"/>
        <v>7.3620848989860684E-3</v>
      </c>
      <c r="K21" s="259">
        <f t="shared" si="5"/>
        <v>1.5317311407049932E-2</v>
      </c>
      <c r="L21" s="337">
        <f t="shared" si="6"/>
        <v>1.0713800877128203</v>
      </c>
      <c r="N21" s="47">
        <f t="shared" si="1"/>
        <v>3.4173887960770637</v>
      </c>
      <c r="O21" s="163">
        <f t="shared" si="1"/>
        <v>3.5395576229067309</v>
      </c>
      <c r="P21" s="337">
        <f t="shared" si="7"/>
        <v>3.5749174038935509E-2</v>
      </c>
      <c r="Q21" s="366"/>
    </row>
    <row r="22" spans="1:17" ht="20.100000000000001" customHeight="1" x14ac:dyDescent="0.25">
      <c r="A22" s="13" t="s">
        <v>178</v>
      </c>
      <c r="B22" s="24">
        <v>4071.6</v>
      </c>
      <c r="C22" s="160">
        <v>4987.8300000000008</v>
      </c>
      <c r="D22" s="258">
        <f t="shared" si="2"/>
        <v>1.4052722559682915E-2</v>
      </c>
      <c r="E22" s="259">
        <f t="shared" si="3"/>
        <v>1.8313782178261455E-2</v>
      </c>
      <c r="F22" s="337">
        <f t="shared" si="4"/>
        <v>0.22502947244326579</v>
      </c>
      <c r="H22" s="24">
        <v>915.35699999999997</v>
      </c>
      <c r="I22" s="160">
        <v>1116.58</v>
      </c>
      <c r="J22" s="258">
        <f t="shared" si="0"/>
        <v>1.1850262095473315E-2</v>
      </c>
      <c r="K22" s="259">
        <f t="shared" si="5"/>
        <v>1.4519418281817249E-2</v>
      </c>
      <c r="L22" s="337">
        <f t="shared" si="6"/>
        <v>0.21983007722669948</v>
      </c>
      <c r="N22" s="47">
        <f t="shared" si="1"/>
        <v>2.2481506041850867</v>
      </c>
      <c r="O22" s="163">
        <f t="shared" si="1"/>
        <v>2.23860877375532</v>
      </c>
      <c r="P22" s="337">
        <f t="shared" si="7"/>
        <v>-4.2443021441730721E-3</v>
      </c>
      <c r="Q22" s="366"/>
    </row>
    <row r="23" spans="1:17" ht="20.100000000000001" customHeight="1" x14ac:dyDescent="0.25">
      <c r="A23" s="13" t="s">
        <v>177</v>
      </c>
      <c r="B23" s="24">
        <v>5898.2199999999993</v>
      </c>
      <c r="C23" s="160">
        <v>4934.21</v>
      </c>
      <c r="D23" s="258">
        <f t="shared" si="2"/>
        <v>2.0357119868349777E-2</v>
      </c>
      <c r="E23" s="259">
        <f t="shared" si="3"/>
        <v>1.8116905981518903E-2</v>
      </c>
      <c r="F23" s="337">
        <f t="shared" si="4"/>
        <v>-0.16344083469250034</v>
      </c>
      <c r="H23" s="24">
        <v>1228.7719999999997</v>
      </c>
      <c r="I23" s="160">
        <v>1089.0839999999996</v>
      </c>
      <c r="J23" s="258">
        <f t="shared" si="0"/>
        <v>1.5907749933172451E-2</v>
      </c>
      <c r="K23" s="259">
        <f t="shared" si="5"/>
        <v>1.416187477837204E-2</v>
      </c>
      <c r="L23" s="337">
        <f t="shared" si="6"/>
        <v>-0.11368097580348521</v>
      </c>
      <c r="N23" s="47">
        <f t="shared" si="1"/>
        <v>2.0832929256623181</v>
      </c>
      <c r="O23" s="163">
        <f t="shared" si="1"/>
        <v>2.2072104754357831</v>
      </c>
      <c r="P23" s="337">
        <f t="shared" si="7"/>
        <v>5.9481577577031951E-2</v>
      </c>
      <c r="Q23" s="366"/>
    </row>
    <row r="24" spans="1:17" ht="20.100000000000001" customHeight="1" x14ac:dyDescent="0.25">
      <c r="A24" s="13" t="s">
        <v>179</v>
      </c>
      <c r="B24" s="24">
        <v>3613.9399999999996</v>
      </c>
      <c r="C24" s="160">
        <v>3429.6099999999997</v>
      </c>
      <c r="D24" s="258">
        <f t="shared" si="2"/>
        <v>1.2473154574943626E-2</v>
      </c>
      <c r="E24" s="259">
        <f t="shared" si="3"/>
        <v>1.2592476186314941E-2</v>
      </c>
      <c r="F24" s="337">
        <f t="shared" si="4"/>
        <v>-5.100527402225824E-2</v>
      </c>
      <c r="H24" s="24">
        <v>942.76600000000008</v>
      </c>
      <c r="I24" s="160">
        <v>1088.134</v>
      </c>
      <c r="J24" s="258">
        <f t="shared" si="0"/>
        <v>1.2205100517831838E-2</v>
      </c>
      <c r="K24" s="259">
        <f t="shared" si="5"/>
        <v>1.4149521478682165E-2</v>
      </c>
      <c r="L24" s="337">
        <f t="shared" si="6"/>
        <v>0.15419308714993957</v>
      </c>
      <c r="N24" s="47">
        <f t="shared" si="1"/>
        <v>2.6086930054179103</v>
      </c>
      <c r="O24" s="163">
        <f t="shared" si="1"/>
        <v>3.1727630838491843</v>
      </c>
      <c r="P24" s="337">
        <f t="shared" si="7"/>
        <v>0.21622708278044794</v>
      </c>
      <c r="Q24" s="366"/>
    </row>
    <row r="25" spans="1:17" ht="20.100000000000001" customHeight="1" x14ac:dyDescent="0.25">
      <c r="A25" s="13" t="s">
        <v>183</v>
      </c>
      <c r="B25" s="24">
        <v>44.460000000000008</v>
      </c>
      <c r="C25" s="160">
        <v>330.29</v>
      </c>
      <c r="D25" s="258">
        <f t="shared" si="2"/>
        <v>1.5344926932987093E-4</v>
      </c>
      <c r="E25" s="259">
        <f t="shared" si="3"/>
        <v>1.212723592355388E-3</v>
      </c>
      <c r="F25" s="337">
        <f t="shared" si="4"/>
        <v>6.4289248762932969</v>
      </c>
      <c r="H25" s="24">
        <v>112.943</v>
      </c>
      <c r="I25" s="160">
        <v>820.53899999999987</v>
      </c>
      <c r="J25" s="258">
        <f t="shared" si="0"/>
        <v>1.4621662934232683E-3</v>
      </c>
      <c r="K25" s="259">
        <f t="shared" si="5"/>
        <v>1.0669857025510078E-2</v>
      </c>
      <c r="L25" s="337">
        <f t="shared" si="6"/>
        <v>6.2650717618621776</v>
      </c>
      <c r="N25" s="47">
        <f t="shared" si="1"/>
        <v>25.403283850652265</v>
      </c>
      <c r="O25" s="163">
        <f t="shared" si="1"/>
        <v>24.842986466438578</v>
      </c>
      <c r="P25" s="337">
        <f t="shared" si="7"/>
        <v>-2.2056100601312634E-2</v>
      </c>
      <c r="Q25" s="366"/>
    </row>
    <row r="26" spans="1:17" ht="20.100000000000001" customHeight="1" x14ac:dyDescent="0.25">
      <c r="A26" s="13" t="s">
        <v>181</v>
      </c>
      <c r="B26" s="24">
        <v>2434.96</v>
      </c>
      <c r="C26" s="160">
        <v>1554.8799999999999</v>
      </c>
      <c r="D26" s="258">
        <f t="shared" si="2"/>
        <v>8.4040223312519674E-3</v>
      </c>
      <c r="E26" s="259">
        <f t="shared" si="3"/>
        <v>5.7090425362001443E-3</v>
      </c>
      <c r="F26" s="337">
        <f t="shared" si="4"/>
        <v>-0.36143509544304636</v>
      </c>
      <c r="H26" s="24">
        <v>913.56100000000015</v>
      </c>
      <c r="I26" s="160">
        <v>711.9079999999999</v>
      </c>
      <c r="J26" s="258">
        <f t="shared" si="0"/>
        <v>1.1827010980636736E-2</v>
      </c>
      <c r="K26" s="259">
        <f t="shared" si="5"/>
        <v>9.2572767111823197E-3</v>
      </c>
      <c r="L26" s="337">
        <f t="shared" si="6"/>
        <v>-0.22073293408978734</v>
      </c>
      <c r="N26" s="47">
        <f t="shared" si="1"/>
        <v>3.751852186483557</v>
      </c>
      <c r="O26" s="163">
        <f t="shared" si="1"/>
        <v>4.5785398230088497</v>
      </c>
      <c r="P26" s="337">
        <f t="shared" si="7"/>
        <v>0.22034120627233716</v>
      </c>
      <c r="Q26" s="366"/>
    </row>
    <row r="27" spans="1:17" ht="20.100000000000001" customHeight="1" x14ac:dyDescent="0.25">
      <c r="A27" s="13" t="s">
        <v>185</v>
      </c>
      <c r="B27" s="24">
        <v>8536.5600000000013</v>
      </c>
      <c r="C27" s="160">
        <v>8662.16</v>
      </c>
      <c r="D27" s="258">
        <f t="shared" si="2"/>
        <v>2.9463088047471952E-2</v>
      </c>
      <c r="E27" s="259">
        <f t="shared" si="3"/>
        <v>3.1804795158064572E-2</v>
      </c>
      <c r="F27" s="337">
        <f t="shared" si="4"/>
        <v>1.4713186576325653E-2</v>
      </c>
      <c r="H27" s="24">
        <v>472.83600000000001</v>
      </c>
      <c r="I27" s="160">
        <v>545.94600000000003</v>
      </c>
      <c r="J27" s="258">
        <f t="shared" si="0"/>
        <v>6.1213608768766947E-3</v>
      </c>
      <c r="K27" s="259">
        <f t="shared" si="5"/>
        <v>7.0991942657803305E-3</v>
      </c>
      <c r="L27" s="337">
        <f t="shared" si="6"/>
        <v>0.15462020658325509</v>
      </c>
      <c r="N27" s="47">
        <f t="shared" si="1"/>
        <v>0.55389524586015904</v>
      </c>
      <c r="O27" s="163">
        <f t="shared" si="1"/>
        <v>0.63026543033146476</v>
      </c>
      <c r="P27" s="337">
        <f t="shared" si="7"/>
        <v>0.13787838953683088</v>
      </c>
      <c r="Q27" s="366"/>
    </row>
    <row r="28" spans="1:17" ht="20.100000000000001" customHeight="1" x14ac:dyDescent="0.25">
      <c r="A28" s="13" t="s">
        <v>186</v>
      </c>
      <c r="B28" s="24">
        <v>1180.0700000000002</v>
      </c>
      <c r="C28" s="160">
        <v>1547.5</v>
      </c>
      <c r="D28" s="258">
        <f t="shared" si="2"/>
        <v>4.0728942703126582E-3</v>
      </c>
      <c r="E28" s="259">
        <f t="shared" si="3"/>
        <v>5.6819454393713491E-3</v>
      </c>
      <c r="F28" s="337">
        <f t="shared" si="4"/>
        <v>0.31136288525256955</v>
      </c>
      <c r="H28" s="24">
        <v>349.16899999999998</v>
      </c>
      <c r="I28" s="160">
        <v>540.71400000000006</v>
      </c>
      <c r="J28" s="258">
        <f t="shared" si="0"/>
        <v>4.5203610892955671E-3</v>
      </c>
      <c r="K28" s="259">
        <f t="shared" si="5"/>
        <v>7.0311600931724852E-3</v>
      </c>
      <c r="L28" s="337">
        <f t="shared" si="6"/>
        <v>0.54857389974482296</v>
      </c>
      <c r="N28" s="47">
        <f t="shared" si="1"/>
        <v>2.958883795029108</v>
      </c>
      <c r="O28" s="163">
        <f t="shared" si="1"/>
        <v>3.4941130856219713</v>
      </c>
      <c r="P28" s="337">
        <f t="shared" si="7"/>
        <v>0.1808889188186581</v>
      </c>
      <c r="Q28" s="366"/>
    </row>
    <row r="29" spans="1:17" ht="20.100000000000001" customHeight="1" x14ac:dyDescent="0.25">
      <c r="A29" s="13" t="s">
        <v>198</v>
      </c>
      <c r="B29" s="24">
        <v>1155.4799999999996</v>
      </c>
      <c r="C29" s="160">
        <v>1525.7699999999998</v>
      </c>
      <c r="D29" s="258">
        <f t="shared" si="2"/>
        <v>3.9880243303031752E-3</v>
      </c>
      <c r="E29" s="259">
        <f t="shared" si="3"/>
        <v>5.6021595431532296E-3</v>
      </c>
      <c r="F29" s="337">
        <f t="shared" si="4"/>
        <v>0.32046422266071273</v>
      </c>
      <c r="H29" s="24">
        <v>315.34999999999997</v>
      </c>
      <c r="I29" s="160">
        <v>422.48700000000002</v>
      </c>
      <c r="J29" s="258">
        <f t="shared" si="0"/>
        <v>4.0825384541850994E-3</v>
      </c>
      <c r="K29" s="259">
        <f t="shared" si="5"/>
        <v>5.4937984485035783E-3</v>
      </c>
      <c r="L29" s="337">
        <f t="shared" si="6"/>
        <v>0.33973997146028245</v>
      </c>
      <c r="N29" s="47">
        <f t="shared" si="1"/>
        <v>2.7291688302696722</v>
      </c>
      <c r="O29" s="163">
        <f t="shared" si="1"/>
        <v>2.7690084350852362</v>
      </c>
      <c r="P29" s="337">
        <f t="shared" si="7"/>
        <v>1.4597706222383992E-2</v>
      </c>
      <c r="Q29" s="366"/>
    </row>
    <row r="30" spans="1:17" ht="20.100000000000001" customHeight="1" x14ac:dyDescent="0.25">
      <c r="A30" s="13" t="s">
        <v>182</v>
      </c>
      <c r="B30" s="24">
        <v>4558.7999999999993</v>
      </c>
      <c r="C30" s="160">
        <v>1758.7900000000004</v>
      </c>
      <c r="D30" s="258">
        <f t="shared" si="2"/>
        <v>1.5734244917251807E-2</v>
      </c>
      <c r="E30" s="259">
        <f t="shared" si="3"/>
        <v>6.4577375245957599E-3</v>
      </c>
      <c r="F30" s="337">
        <f t="shared" si="4"/>
        <v>-0.61419891199438437</v>
      </c>
      <c r="H30" s="24">
        <v>1355.049</v>
      </c>
      <c r="I30" s="160">
        <v>418.86299999999989</v>
      </c>
      <c r="J30" s="258">
        <f t="shared" si="0"/>
        <v>1.7542538924385811E-2</v>
      </c>
      <c r="K30" s="259">
        <f t="shared" si="5"/>
        <v>5.4466738610550233E-3</v>
      </c>
      <c r="L30" s="337">
        <f t="shared" si="6"/>
        <v>-0.69088719300925661</v>
      </c>
      <c r="N30" s="47">
        <f t="shared" si="1"/>
        <v>2.9723808897078179</v>
      </c>
      <c r="O30" s="163">
        <f t="shared" si="1"/>
        <v>2.381540718334763</v>
      </c>
      <c r="P30" s="337">
        <f t="shared" si="7"/>
        <v>-0.19877673598928766</v>
      </c>
      <c r="Q30" s="366"/>
    </row>
    <row r="31" spans="1:17" ht="20.100000000000001" customHeight="1" x14ac:dyDescent="0.25">
      <c r="A31" s="13" t="s">
        <v>184</v>
      </c>
      <c r="B31" s="24">
        <v>1187.47</v>
      </c>
      <c r="C31" s="160">
        <v>827.97</v>
      </c>
      <c r="D31" s="258">
        <f t="shared" si="2"/>
        <v>4.0984346345286056E-3</v>
      </c>
      <c r="E31" s="259">
        <f t="shared" si="3"/>
        <v>3.0400519324305631E-3</v>
      </c>
      <c r="F31" s="337">
        <f t="shared" si="4"/>
        <v>-0.30274449038712559</v>
      </c>
      <c r="H31" s="24">
        <v>542.29299999999989</v>
      </c>
      <c r="I31" s="160">
        <v>409.82499999999999</v>
      </c>
      <c r="J31" s="258">
        <f t="shared" si="0"/>
        <v>7.0205550211999363E-3</v>
      </c>
      <c r="K31" s="259">
        <f t="shared" si="5"/>
        <v>5.3291484688475117E-3</v>
      </c>
      <c r="L31" s="337">
        <f t="shared" si="6"/>
        <v>-0.2442738519582586</v>
      </c>
      <c r="N31" s="47">
        <f t="shared" si="1"/>
        <v>4.5667932663562016</v>
      </c>
      <c r="O31" s="163">
        <f t="shared" si="1"/>
        <v>4.9497566336944567</v>
      </c>
      <c r="P31" s="337">
        <f t="shared" si="7"/>
        <v>8.385826662213193E-2</v>
      </c>
      <c r="Q31" s="366"/>
    </row>
    <row r="32" spans="1:17" ht="20.100000000000001" customHeight="1" thickBot="1" x14ac:dyDescent="0.3">
      <c r="A32" s="13" t="s">
        <v>17</v>
      </c>
      <c r="B32" s="24">
        <f>B33-SUM(B7:B31)</f>
        <v>27415.280000000028</v>
      </c>
      <c r="C32" s="160">
        <f>C33-SUM(C7:C31)</f>
        <v>25757.529999999882</v>
      </c>
      <c r="D32" s="258">
        <f t="shared" si="2"/>
        <v>9.4621113011107233E-2</v>
      </c>
      <c r="E32" s="259">
        <f t="shared" si="3"/>
        <v>9.4573751284633301E-2</v>
      </c>
      <c r="F32" s="337">
        <f t="shared" si="4"/>
        <v>-6.0468103918695844E-2</v>
      </c>
      <c r="H32" s="24">
        <f>H33-SUM(H7:H31)</f>
        <v>6039.4440000000468</v>
      </c>
      <c r="I32" s="160">
        <f>I33-SUM(I7:I31)</f>
        <v>6131.0840000000317</v>
      </c>
      <c r="J32" s="258">
        <f t="shared" si="0"/>
        <v>7.818697438369325E-2</v>
      </c>
      <c r="K32" s="259">
        <f t="shared" si="5"/>
        <v>7.9725387448241689E-2</v>
      </c>
      <c r="L32" s="337">
        <f t="shared" si="6"/>
        <v>1.5173582203922108E-2</v>
      </c>
      <c r="N32" s="47">
        <f t="shared" si="1"/>
        <v>2.2029481369513793</v>
      </c>
      <c r="O32" s="163">
        <f t="shared" si="1"/>
        <v>2.380307428546161</v>
      </c>
      <c r="P32" s="337">
        <f t="shared" si="7"/>
        <v>8.0509971442281003E-2</v>
      </c>
      <c r="Q32" s="366"/>
    </row>
    <row r="33" spans="1:17" ht="26.25" customHeight="1" thickBot="1" x14ac:dyDescent="0.3">
      <c r="A33" s="41" t="s">
        <v>18</v>
      </c>
      <c r="B33" s="42">
        <v>289737.44999999995</v>
      </c>
      <c r="C33" s="168">
        <v>272353.89999999991</v>
      </c>
      <c r="D33" s="313">
        <f>SUM(D7:D32)</f>
        <v>1.0000000000000004</v>
      </c>
      <c r="E33" s="314">
        <f>SUM(E7:E32)</f>
        <v>1</v>
      </c>
      <c r="F33" s="362">
        <f t="shared" si="4"/>
        <v>-5.9997594373803073E-2</v>
      </c>
      <c r="G33" s="68"/>
      <c r="H33" s="42">
        <v>77243.608000000051</v>
      </c>
      <c r="I33" s="168">
        <v>76902.530000000028</v>
      </c>
      <c r="J33" s="313">
        <f>SUM(J7:J32)</f>
        <v>0.99999999999999978</v>
      </c>
      <c r="K33" s="314">
        <f>SUM(K7:K32)</f>
        <v>1</v>
      </c>
      <c r="L33" s="362">
        <f t="shared" si="6"/>
        <v>-4.4156145580359603E-3</v>
      </c>
      <c r="M33" s="68"/>
      <c r="N33" s="43">
        <f t="shared" si="1"/>
        <v>2.6659863265863653</v>
      </c>
      <c r="O33" s="170">
        <f t="shared" si="1"/>
        <v>2.8236250701752406</v>
      </c>
      <c r="P33" s="362">
        <f t="shared" si="7"/>
        <v>5.9129614438316422E-2</v>
      </c>
      <c r="Q33" s="366"/>
    </row>
    <row r="35" spans="1:17" ht="15.75" thickBot="1" x14ac:dyDescent="0.3"/>
    <row r="36" spans="1:17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7" x14ac:dyDescent="0.25">
      <c r="A37" s="466"/>
      <c r="B37" s="459" t="str">
        <f>B5</f>
        <v>maio</v>
      </c>
      <c r="C37" s="451"/>
      <c r="D37" s="459" t="str">
        <f>B37</f>
        <v>maio</v>
      </c>
      <c r="E37" s="451"/>
      <c r="F37" s="149" t="str">
        <f>F5</f>
        <v>2022 /2021</v>
      </c>
      <c r="H37" s="446" t="str">
        <f>B37</f>
        <v>maio</v>
      </c>
      <c r="I37" s="451"/>
      <c r="J37" s="459" t="str">
        <f>B37</f>
        <v>maio</v>
      </c>
      <c r="K37" s="447"/>
      <c r="L37" s="149" t="str">
        <f>F37</f>
        <v>2022 /2021</v>
      </c>
      <c r="N37" s="446" t="str">
        <f>B37</f>
        <v>maio</v>
      </c>
      <c r="O37" s="447"/>
      <c r="P37" s="149" t="str">
        <f>F37</f>
        <v>2022 /2021</v>
      </c>
    </row>
    <row r="38" spans="1:17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50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65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164</v>
      </c>
      <c r="B39" s="24">
        <v>37612.300000000003</v>
      </c>
      <c r="C39" s="167">
        <v>33313.400000000009</v>
      </c>
      <c r="D39" s="359">
        <f>B39/$B$62</f>
        <v>0.28696264457024118</v>
      </c>
      <c r="E39" s="308">
        <f>C39/$C$62</f>
        <v>0.26673655075580188</v>
      </c>
      <c r="F39" s="337">
        <f>(C39-B39)/B39</f>
        <v>-0.1142950577337731</v>
      </c>
      <c r="H39" s="45">
        <v>9709.5</v>
      </c>
      <c r="I39" s="167">
        <v>9824.016999999998</v>
      </c>
      <c r="J39" s="312">
        <f>H39/$H$62</f>
        <v>0.27611945116001591</v>
      </c>
      <c r="K39" s="308">
        <f>I39/$I$62</f>
        <v>0.28340630946628809</v>
      </c>
      <c r="L39" s="337">
        <f>(I39-H39)/H39</f>
        <v>1.1794325145475874E-2</v>
      </c>
      <c r="N39" s="47">
        <f t="shared" ref="N39:O62" si="8">(H39/B39)*10</f>
        <v>2.5814693597573135</v>
      </c>
      <c r="O39" s="169">
        <f t="shared" si="8"/>
        <v>2.9489685832127597</v>
      </c>
      <c r="P39" s="337">
        <f>(O39-N39)/N39</f>
        <v>0.14236048243857333</v>
      </c>
    </row>
    <row r="40" spans="1:17" ht="20.100000000000001" customHeight="1" x14ac:dyDescent="0.25">
      <c r="A40" s="44" t="s">
        <v>169</v>
      </c>
      <c r="B40" s="24">
        <v>12140.480000000001</v>
      </c>
      <c r="C40" s="160">
        <v>10911.189999999999</v>
      </c>
      <c r="D40" s="359">
        <f t="shared" ref="D40:D61" si="9">B40/$B$62</f>
        <v>9.2625663603452119E-2</v>
      </c>
      <c r="E40" s="259">
        <f t="shared" ref="E40:E61" si="10">C40/$C$62</f>
        <v>8.7364639611723707E-2</v>
      </c>
      <c r="F40" s="337">
        <f t="shared" ref="F40:F62" si="11">(C40-B40)/B40</f>
        <v>-0.10125546930599141</v>
      </c>
      <c r="H40" s="24">
        <v>4173.3289999999997</v>
      </c>
      <c r="I40" s="160">
        <v>3760.4960000000001</v>
      </c>
      <c r="J40" s="359">
        <f t="shared" ref="J40:J62" si="12">H40/$H$62</f>
        <v>0.11868142674598878</v>
      </c>
      <c r="K40" s="259">
        <f t="shared" ref="K40:K62" si="13">I40/$I$62</f>
        <v>0.1084839626318581</v>
      </c>
      <c r="L40" s="337">
        <f t="shared" ref="L40:L62" si="14">(I40-H40)/H40</f>
        <v>-9.8921748081687216E-2</v>
      </c>
      <c r="N40" s="47">
        <f t="shared" si="8"/>
        <v>3.437532123935791</v>
      </c>
      <c r="O40" s="163">
        <f t="shared" si="8"/>
        <v>3.4464581773390441</v>
      </c>
      <c r="P40" s="337">
        <f t="shared" ref="P40:P62" si="15">(O40-N40)/N40</f>
        <v>2.5966458149148251E-3</v>
      </c>
    </row>
    <row r="41" spans="1:17" ht="20.100000000000001" customHeight="1" x14ac:dyDescent="0.25">
      <c r="A41" s="44" t="s">
        <v>168</v>
      </c>
      <c r="B41" s="24">
        <v>20900.289999999994</v>
      </c>
      <c r="C41" s="160">
        <v>16934.649999999998</v>
      </c>
      <c r="D41" s="359">
        <f t="shared" si="9"/>
        <v>0.1594585412400987</v>
      </c>
      <c r="E41" s="259">
        <f t="shared" si="10"/>
        <v>0.13559378896350233</v>
      </c>
      <c r="F41" s="337">
        <f t="shared" si="11"/>
        <v>-0.18974090790127779</v>
      </c>
      <c r="H41" s="24">
        <v>4455.8600000000006</v>
      </c>
      <c r="I41" s="160">
        <v>3668.4209999999998</v>
      </c>
      <c r="J41" s="359">
        <f t="shared" si="12"/>
        <v>0.12671606340654706</v>
      </c>
      <c r="K41" s="259">
        <f t="shared" si="13"/>
        <v>0.10582775428611638</v>
      </c>
      <c r="L41" s="337">
        <f t="shared" si="14"/>
        <v>-0.17671987001386952</v>
      </c>
      <c r="N41" s="47">
        <f t="shared" si="8"/>
        <v>2.1319608483901429</v>
      </c>
      <c r="O41" s="163">
        <f t="shared" si="8"/>
        <v>2.1662219177839521</v>
      </c>
      <c r="P41" s="337">
        <f t="shared" si="15"/>
        <v>1.6070215088461869E-2</v>
      </c>
    </row>
    <row r="42" spans="1:17" ht="20.100000000000001" customHeight="1" x14ac:dyDescent="0.25">
      <c r="A42" s="44" t="s">
        <v>170</v>
      </c>
      <c r="B42" s="24">
        <v>12327.179999999998</v>
      </c>
      <c r="C42" s="160">
        <v>10764.860000000002</v>
      </c>
      <c r="D42" s="359">
        <f t="shared" si="9"/>
        <v>9.4050089276470336E-2</v>
      </c>
      <c r="E42" s="259">
        <f t="shared" si="10"/>
        <v>8.6192992182398107E-2</v>
      </c>
      <c r="F42" s="337">
        <f t="shared" si="11"/>
        <v>-0.1267378264939748</v>
      </c>
      <c r="H42" s="24">
        <v>4197.3850000000002</v>
      </c>
      <c r="I42" s="160">
        <v>3579.0269999999996</v>
      </c>
      <c r="J42" s="359">
        <f t="shared" si="12"/>
        <v>0.11936553298391096</v>
      </c>
      <c r="K42" s="259">
        <f t="shared" si="13"/>
        <v>0.10324888826538071</v>
      </c>
      <c r="L42" s="337">
        <f t="shared" si="14"/>
        <v>-0.14731981936372304</v>
      </c>
      <c r="N42" s="47">
        <f t="shared" si="8"/>
        <v>3.4049839460444327</v>
      </c>
      <c r="O42" s="163">
        <f t="shared" si="8"/>
        <v>3.3247315803456789</v>
      </c>
      <c r="P42" s="337">
        <f t="shared" si="15"/>
        <v>-2.3569087834314998E-2</v>
      </c>
    </row>
    <row r="43" spans="1:17" ht="20.100000000000001" customHeight="1" x14ac:dyDescent="0.25">
      <c r="A43" s="44" t="s">
        <v>174</v>
      </c>
      <c r="B43" s="24">
        <v>10662.79</v>
      </c>
      <c r="C43" s="160">
        <v>9648.48</v>
      </c>
      <c r="D43" s="359">
        <f t="shared" si="9"/>
        <v>8.1351643395833867E-2</v>
      </c>
      <c r="E43" s="259">
        <f t="shared" si="10"/>
        <v>7.7254266308342548E-2</v>
      </c>
      <c r="F43" s="337">
        <f t="shared" si="11"/>
        <v>-9.5126134904654519E-2</v>
      </c>
      <c r="H43" s="24">
        <v>2438.1119999999996</v>
      </c>
      <c r="I43" s="160">
        <v>2349.6069999999995</v>
      </c>
      <c r="J43" s="359">
        <f t="shared" si="12"/>
        <v>6.9335202359199613E-2</v>
      </c>
      <c r="K43" s="259">
        <f t="shared" si="13"/>
        <v>6.7782196281435253E-2</v>
      </c>
      <c r="L43" s="337">
        <f t="shared" si="14"/>
        <v>-3.6300629339423345E-2</v>
      </c>
      <c r="N43" s="47">
        <f t="shared" si="8"/>
        <v>2.2865610220214405</v>
      </c>
      <c r="O43" s="163">
        <f t="shared" si="8"/>
        <v>2.4352094837736096</v>
      </c>
      <c r="P43" s="337">
        <f t="shared" si="15"/>
        <v>6.5009619389364018E-2</v>
      </c>
    </row>
    <row r="44" spans="1:17" ht="20.100000000000001" customHeight="1" x14ac:dyDescent="0.25">
      <c r="A44" s="44" t="s">
        <v>175</v>
      </c>
      <c r="B44" s="24">
        <v>5789.2999999999993</v>
      </c>
      <c r="C44" s="160">
        <v>9211.4999999999982</v>
      </c>
      <c r="D44" s="359">
        <f t="shared" si="9"/>
        <v>4.4169403046622965E-2</v>
      </c>
      <c r="E44" s="259">
        <f t="shared" si="10"/>
        <v>7.3755417858491407E-2</v>
      </c>
      <c r="F44" s="337">
        <f t="shared" si="11"/>
        <v>0.59112500647746691</v>
      </c>
      <c r="H44" s="24">
        <v>1825.7480000000003</v>
      </c>
      <c r="I44" s="160">
        <v>2270.5179999999996</v>
      </c>
      <c r="J44" s="359">
        <f t="shared" si="12"/>
        <v>5.1920751399814287E-2</v>
      </c>
      <c r="K44" s="259">
        <f t="shared" si="13"/>
        <v>6.5500612117912402E-2</v>
      </c>
      <c r="L44" s="337">
        <f t="shared" si="14"/>
        <v>0.24360974241790173</v>
      </c>
      <c r="N44" s="47">
        <f t="shared" si="8"/>
        <v>3.1536593370528401</v>
      </c>
      <c r="O44" s="163">
        <f t="shared" si="8"/>
        <v>2.4648732562557676</v>
      </c>
      <c r="P44" s="337">
        <f t="shared" si="15"/>
        <v>-0.21840852393421711</v>
      </c>
    </row>
    <row r="45" spans="1:17" ht="20.100000000000001" customHeight="1" x14ac:dyDescent="0.25">
      <c r="A45" s="44" t="s">
        <v>173</v>
      </c>
      <c r="B45" s="24">
        <v>11077.78</v>
      </c>
      <c r="C45" s="160">
        <v>9385.67</v>
      </c>
      <c r="D45" s="359">
        <f t="shared" si="9"/>
        <v>8.4517805206470398E-2</v>
      </c>
      <c r="E45" s="259">
        <f t="shared" si="10"/>
        <v>7.5149976956185985E-2</v>
      </c>
      <c r="F45" s="337">
        <f t="shared" si="11"/>
        <v>-0.15274811379175254</v>
      </c>
      <c r="H45" s="24">
        <v>2591.3190000000004</v>
      </c>
      <c r="I45" s="160">
        <v>2017.9399999999998</v>
      </c>
      <c r="J45" s="359">
        <f t="shared" si="12"/>
        <v>7.369211391529136E-2</v>
      </c>
      <c r="K45" s="259">
        <f t="shared" si="13"/>
        <v>5.821416311926185E-2</v>
      </c>
      <c r="L45" s="337">
        <f t="shared" si="14"/>
        <v>-0.22126916832701821</v>
      </c>
      <c r="N45" s="47">
        <f t="shared" si="8"/>
        <v>2.3392042448938328</v>
      </c>
      <c r="O45" s="163">
        <f t="shared" si="8"/>
        <v>2.1500223212620941</v>
      </c>
      <c r="P45" s="337">
        <f t="shared" si="15"/>
        <v>-8.0874478594461049E-2</v>
      </c>
    </row>
    <row r="46" spans="1:17" ht="20.100000000000001" customHeight="1" x14ac:dyDescent="0.25">
      <c r="A46" s="44" t="s">
        <v>176</v>
      </c>
      <c r="B46" s="24">
        <v>3013.9700000000003</v>
      </c>
      <c r="C46" s="160">
        <v>3818.9500000000003</v>
      </c>
      <c r="D46" s="359">
        <f t="shared" si="9"/>
        <v>2.299505219982213E-2</v>
      </c>
      <c r="E46" s="259">
        <f t="shared" si="10"/>
        <v>3.0577892094738733E-2</v>
      </c>
      <c r="F46" s="337">
        <f t="shared" si="11"/>
        <v>0.26708295039433039</v>
      </c>
      <c r="H46" s="24">
        <v>1360.682</v>
      </c>
      <c r="I46" s="160">
        <v>1464.3769999999997</v>
      </c>
      <c r="J46" s="359">
        <f t="shared" si="12"/>
        <v>3.8695171434503607E-2</v>
      </c>
      <c r="K46" s="259">
        <f t="shared" si="13"/>
        <v>4.2244804873333847E-2</v>
      </c>
      <c r="L46" s="337">
        <f t="shared" si="14"/>
        <v>7.620810740496288E-2</v>
      </c>
      <c r="N46" s="47">
        <f t="shared" si="8"/>
        <v>4.5145837549809711</v>
      </c>
      <c r="O46" s="163">
        <f t="shared" si="8"/>
        <v>3.8345016300291954</v>
      </c>
      <c r="P46" s="337">
        <f t="shared" si="15"/>
        <v>-0.15064115804728098</v>
      </c>
    </row>
    <row r="47" spans="1:17" ht="20.100000000000001" customHeight="1" x14ac:dyDescent="0.25">
      <c r="A47" s="44" t="s">
        <v>180</v>
      </c>
      <c r="B47" s="24">
        <v>1664.06</v>
      </c>
      <c r="C47" s="160">
        <v>3327.9300000000007</v>
      </c>
      <c r="D47" s="359">
        <f t="shared" si="9"/>
        <v>1.2695928149130883E-2</v>
      </c>
      <c r="E47" s="259">
        <f t="shared" si="10"/>
        <v>2.6646351598958846E-2</v>
      </c>
      <c r="F47" s="337">
        <f t="shared" si="11"/>
        <v>0.99988582142470872</v>
      </c>
      <c r="H47" s="24">
        <v>568.67399999999986</v>
      </c>
      <c r="I47" s="160">
        <v>1177.94</v>
      </c>
      <c r="J47" s="359">
        <f t="shared" si="12"/>
        <v>1.6171991633860742E-2</v>
      </c>
      <c r="K47" s="259">
        <f t="shared" si="13"/>
        <v>3.3981580871930442E-2</v>
      </c>
      <c r="L47" s="337">
        <f t="shared" si="14"/>
        <v>1.0713800877128203</v>
      </c>
      <c r="N47" s="47">
        <f t="shared" si="8"/>
        <v>3.4173887960770637</v>
      </c>
      <c r="O47" s="163">
        <f t="shared" si="8"/>
        <v>3.5395576229067309</v>
      </c>
      <c r="P47" s="337">
        <f t="shared" si="15"/>
        <v>3.5749174038935509E-2</v>
      </c>
    </row>
    <row r="48" spans="1:17" ht="20.100000000000001" customHeight="1" x14ac:dyDescent="0.25">
      <c r="A48" s="44" t="s">
        <v>178</v>
      </c>
      <c r="B48" s="24">
        <v>4071.6</v>
      </c>
      <c r="C48" s="160">
        <v>4987.8300000000008</v>
      </c>
      <c r="D48" s="359">
        <f t="shared" si="9"/>
        <v>3.1064229085490488E-2</v>
      </c>
      <c r="E48" s="259">
        <f t="shared" si="10"/>
        <v>3.9936979412377935E-2</v>
      </c>
      <c r="F48" s="337">
        <f t="shared" si="11"/>
        <v>0.22502947244326579</v>
      </c>
      <c r="H48" s="24">
        <v>915.35699999999997</v>
      </c>
      <c r="I48" s="160">
        <v>1116.58</v>
      </c>
      <c r="J48" s="359">
        <f t="shared" si="12"/>
        <v>2.6030987430401019E-2</v>
      </c>
      <c r="K48" s="259">
        <f t="shared" si="13"/>
        <v>3.2211448435387272E-2</v>
      </c>
      <c r="L48" s="337">
        <f t="shared" si="14"/>
        <v>0.21983007722669948</v>
      </c>
      <c r="N48" s="47">
        <f t="shared" si="8"/>
        <v>2.2481506041850867</v>
      </c>
      <c r="O48" s="163">
        <f t="shared" si="8"/>
        <v>2.23860877375532</v>
      </c>
      <c r="P48" s="337">
        <f t="shared" si="15"/>
        <v>-4.2443021441730721E-3</v>
      </c>
    </row>
    <row r="49" spans="1:16" ht="20.100000000000001" customHeight="1" x14ac:dyDescent="0.25">
      <c r="A49" s="44" t="s">
        <v>177</v>
      </c>
      <c r="B49" s="24">
        <v>5898.2199999999993</v>
      </c>
      <c r="C49" s="160">
        <v>4934.21</v>
      </c>
      <c r="D49" s="359">
        <f t="shared" si="9"/>
        <v>4.5000407033260068E-2</v>
      </c>
      <c r="E49" s="259">
        <f t="shared" si="10"/>
        <v>3.950765025799783E-2</v>
      </c>
      <c r="F49" s="337">
        <f t="shared" si="11"/>
        <v>-0.16344083469250034</v>
      </c>
      <c r="H49" s="24">
        <v>1228.7719999999997</v>
      </c>
      <c r="I49" s="160">
        <v>1089.0839999999996</v>
      </c>
      <c r="J49" s="359">
        <f t="shared" si="12"/>
        <v>3.4943905478221848E-2</v>
      </c>
      <c r="K49" s="259">
        <f t="shared" si="13"/>
        <v>3.1418235243157948E-2</v>
      </c>
      <c r="L49" s="337">
        <f t="shared" si="14"/>
        <v>-0.11368097580348521</v>
      </c>
      <c r="N49" s="47">
        <f t="shared" si="8"/>
        <v>2.0832929256623181</v>
      </c>
      <c r="O49" s="163">
        <f t="shared" si="8"/>
        <v>2.2072104754357831</v>
      </c>
      <c r="P49" s="337">
        <f t="shared" si="15"/>
        <v>5.9481577577031951E-2</v>
      </c>
    </row>
    <row r="50" spans="1:16" ht="20.100000000000001" customHeight="1" x14ac:dyDescent="0.25">
      <c r="A50" s="44" t="s">
        <v>186</v>
      </c>
      <c r="B50" s="24">
        <v>1180.0700000000002</v>
      </c>
      <c r="C50" s="160">
        <v>1547.5</v>
      </c>
      <c r="D50" s="359">
        <f t="shared" si="9"/>
        <v>9.0033315691410674E-3</v>
      </c>
      <c r="E50" s="259">
        <f t="shared" si="10"/>
        <v>1.2390653979918089E-2</v>
      </c>
      <c r="F50" s="337">
        <f t="shared" si="11"/>
        <v>0.31136288525256955</v>
      </c>
      <c r="H50" s="24">
        <v>349.16899999999998</v>
      </c>
      <c r="I50" s="160">
        <v>540.71400000000006</v>
      </c>
      <c r="J50" s="359">
        <f t="shared" si="12"/>
        <v>9.9296928412473968E-3</v>
      </c>
      <c r="K50" s="259">
        <f t="shared" si="13"/>
        <v>1.5598686282480428E-2</v>
      </c>
      <c r="L50" s="337">
        <f t="shared" si="14"/>
        <v>0.54857389974482296</v>
      </c>
      <c r="N50" s="47">
        <f t="shared" si="8"/>
        <v>2.958883795029108</v>
      </c>
      <c r="O50" s="163">
        <f t="shared" si="8"/>
        <v>3.4941130856219713</v>
      </c>
      <c r="P50" s="337">
        <f t="shared" si="15"/>
        <v>0.1808889188186581</v>
      </c>
    </row>
    <row r="51" spans="1:16" ht="20.100000000000001" customHeight="1" x14ac:dyDescent="0.25">
      <c r="A51" s="44" t="s">
        <v>189</v>
      </c>
      <c r="B51" s="24">
        <v>209.35</v>
      </c>
      <c r="C51" s="160">
        <v>516.80999999999995</v>
      </c>
      <c r="D51" s="359">
        <f t="shared" si="9"/>
        <v>1.5972336081755167E-3</v>
      </c>
      <c r="E51" s="259">
        <f t="shared" si="10"/>
        <v>4.1380380506374588E-3</v>
      </c>
      <c r="F51" s="337">
        <f t="shared" si="11"/>
        <v>1.4686410317649865</v>
      </c>
      <c r="H51" s="24">
        <v>119.39200000000001</v>
      </c>
      <c r="I51" s="160">
        <v>351.7639999999999</v>
      </c>
      <c r="J51" s="359">
        <f t="shared" si="12"/>
        <v>3.3952781824910269E-3</v>
      </c>
      <c r="K51" s="259">
        <f t="shared" si="13"/>
        <v>1.0147797692440817E-2</v>
      </c>
      <c r="L51" s="337">
        <f t="shared" si="14"/>
        <v>1.9462945590994361</v>
      </c>
      <c r="N51" s="47">
        <f t="shared" si="8"/>
        <v>5.7029854310962511</v>
      </c>
      <c r="O51" s="163">
        <f t="shared" si="8"/>
        <v>6.8064472436678845</v>
      </c>
      <c r="P51" s="337">
        <f t="shared" si="15"/>
        <v>0.19348845019923563</v>
      </c>
    </row>
    <row r="52" spans="1:16" ht="20.100000000000001" customHeight="1" x14ac:dyDescent="0.25">
      <c r="A52" s="44" t="s">
        <v>191</v>
      </c>
      <c r="B52" s="24">
        <v>629.62</v>
      </c>
      <c r="C52" s="160">
        <v>986.34999999999991</v>
      </c>
      <c r="D52" s="359">
        <f t="shared" si="9"/>
        <v>4.8036791229016905E-3</v>
      </c>
      <c r="E52" s="259">
        <f t="shared" si="10"/>
        <v>7.8975906643568381E-3</v>
      </c>
      <c r="F52" s="337">
        <f t="shared" si="11"/>
        <v>0.56657984180934517</v>
      </c>
      <c r="H52" s="24">
        <v>184.36699999999996</v>
      </c>
      <c r="I52" s="160">
        <v>281.87900000000008</v>
      </c>
      <c r="J52" s="359">
        <f t="shared" si="12"/>
        <v>5.2430418509726191E-3</v>
      </c>
      <c r="K52" s="259">
        <f t="shared" si="13"/>
        <v>8.1317333943994458E-3</v>
      </c>
      <c r="L52" s="337">
        <f t="shared" si="14"/>
        <v>0.52890159301827411</v>
      </c>
      <c r="N52" s="47">
        <f t="shared" ref="N52:N53" si="16">(H52/B52)*10</f>
        <v>2.928226549347225</v>
      </c>
      <c r="O52" s="163">
        <f t="shared" ref="O52:O53" si="17">(I52/C52)*10</f>
        <v>2.8577989557459333</v>
      </c>
      <c r="P52" s="337">
        <f t="shared" ref="P52:P53" si="18">(O52-N52)/N52</f>
        <v>-2.4051278961660861E-2</v>
      </c>
    </row>
    <row r="53" spans="1:16" ht="20.100000000000001" customHeight="1" x14ac:dyDescent="0.25">
      <c r="A53" s="44" t="s">
        <v>188</v>
      </c>
      <c r="B53" s="24">
        <v>658.81999999999994</v>
      </c>
      <c r="C53" s="160">
        <v>1138.7199999999998</v>
      </c>
      <c r="D53" s="359">
        <f t="shared" si="9"/>
        <v>5.0264602137004722E-3</v>
      </c>
      <c r="E53" s="259">
        <f t="shared" si="10"/>
        <v>9.1175996769061862E-3</v>
      </c>
      <c r="F53" s="337">
        <f t="shared" si="11"/>
        <v>0.7284235451261345</v>
      </c>
      <c r="H53" s="24">
        <v>174.08800000000002</v>
      </c>
      <c r="I53" s="160">
        <v>260.34100000000001</v>
      </c>
      <c r="J53" s="359">
        <f t="shared" si="12"/>
        <v>4.9507269183320319E-3</v>
      </c>
      <c r="K53" s="259">
        <f t="shared" si="13"/>
        <v>7.5103984462529865E-3</v>
      </c>
      <c r="L53" s="337">
        <f t="shared" si="14"/>
        <v>0.49545632094113307</v>
      </c>
      <c r="N53" s="47">
        <f t="shared" si="16"/>
        <v>2.6424212986855293</v>
      </c>
      <c r="O53" s="163">
        <f t="shared" si="17"/>
        <v>2.2862600112406914</v>
      </c>
      <c r="P53" s="337">
        <f t="shared" si="18"/>
        <v>-0.1347859584775562</v>
      </c>
    </row>
    <row r="54" spans="1:16" ht="20.100000000000001" customHeight="1" x14ac:dyDescent="0.25">
      <c r="A54" s="44" t="s">
        <v>190</v>
      </c>
      <c r="B54" s="24">
        <v>713.31999999999994</v>
      </c>
      <c r="C54" s="160">
        <v>1038.0700000000002</v>
      </c>
      <c r="D54" s="359">
        <f t="shared" si="9"/>
        <v>5.4422673865954603E-3</v>
      </c>
      <c r="E54" s="259">
        <f t="shared" si="10"/>
        <v>8.3117067379215332E-3</v>
      </c>
      <c r="F54" s="337">
        <f t="shared" si="11"/>
        <v>0.45526551898166356</v>
      </c>
      <c r="H54" s="24">
        <v>169.46100000000001</v>
      </c>
      <c r="I54" s="160">
        <v>237.6039999999999</v>
      </c>
      <c r="J54" s="359">
        <f t="shared" si="12"/>
        <v>4.8191439634406984E-3</v>
      </c>
      <c r="K54" s="259">
        <f t="shared" si="13"/>
        <v>6.8544743717796801E-3</v>
      </c>
      <c r="L54" s="337">
        <f t="shared" si="14"/>
        <v>0.40211612111341183</v>
      </c>
      <c r="N54" s="47">
        <f t="shared" ref="N54" si="19">(H54/B54)*10</f>
        <v>2.3756659002972023</v>
      </c>
      <c r="O54" s="163">
        <f t="shared" ref="O54" si="20">(I54/C54)*10</f>
        <v>2.288901519165373</v>
      </c>
      <c r="P54" s="337">
        <f t="shared" ref="P54" si="21">(O54-N54)/N54</f>
        <v>-3.65221309616705E-2</v>
      </c>
    </row>
    <row r="55" spans="1:16" ht="20.100000000000001" customHeight="1" x14ac:dyDescent="0.25">
      <c r="A55" s="44" t="s">
        <v>193</v>
      </c>
      <c r="B55" s="24">
        <v>294.17</v>
      </c>
      <c r="C55" s="160">
        <v>570.63</v>
      </c>
      <c r="D55" s="359">
        <f t="shared" si="9"/>
        <v>2.2443669000095142E-3</v>
      </c>
      <c r="E55" s="259">
        <f t="shared" si="10"/>
        <v>4.5689685819454984E-3</v>
      </c>
      <c r="F55" s="337">
        <f t="shared" si="11"/>
        <v>0.93979671618451899</v>
      </c>
      <c r="H55" s="24">
        <v>74.721000000000004</v>
      </c>
      <c r="I55" s="160">
        <v>167.636</v>
      </c>
      <c r="J55" s="359">
        <f t="shared" si="12"/>
        <v>2.1249211092360626E-3</v>
      </c>
      <c r="K55" s="259">
        <f t="shared" si="13"/>
        <v>4.8360156638257729E-3</v>
      </c>
      <c r="L55" s="337">
        <f t="shared" si="14"/>
        <v>1.2434924586127059</v>
      </c>
      <c r="N55" s="47">
        <f t="shared" si="8"/>
        <v>2.54006186898732</v>
      </c>
      <c r="O55" s="163">
        <f t="shared" si="8"/>
        <v>2.937735485340764</v>
      </c>
      <c r="P55" s="337">
        <f t="shared" si="15"/>
        <v>0.15656060240453504</v>
      </c>
    </row>
    <row r="56" spans="1:16" ht="20.100000000000001" customHeight="1" x14ac:dyDescent="0.25">
      <c r="A56" s="44" t="s">
        <v>195</v>
      </c>
      <c r="B56" s="24">
        <v>73.900000000000006</v>
      </c>
      <c r="C56" s="160">
        <v>826.98</v>
      </c>
      <c r="D56" s="359">
        <f t="shared" si="9"/>
        <v>5.6381926746678149E-4</v>
      </c>
      <c r="E56" s="259">
        <f t="shared" si="10"/>
        <v>6.6215334593296687E-3</v>
      </c>
      <c r="F56" s="337">
        <f t="shared" si="11"/>
        <v>10.190527740189445</v>
      </c>
      <c r="H56" s="24">
        <v>8.891</v>
      </c>
      <c r="I56" s="160">
        <v>151.08500000000001</v>
      </c>
      <c r="J56" s="359">
        <f t="shared" si="12"/>
        <v>2.5284288998029782E-4</v>
      </c>
      <c r="K56" s="259">
        <f t="shared" si="13"/>
        <v>4.3585472486167469E-3</v>
      </c>
      <c r="L56" s="337">
        <f t="shared" si="14"/>
        <v>15.993026656169162</v>
      </c>
      <c r="N56" s="47">
        <f t="shared" ref="N56" si="22">(H56/B56)*10</f>
        <v>1.2031123139377535</v>
      </c>
      <c r="O56" s="163">
        <f t="shared" ref="O56" si="23">(I56/C56)*10</f>
        <v>1.8269486565575952</v>
      </c>
      <c r="P56" s="337">
        <f t="shared" ref="P56" si="24">(O56-N56)/N56</f>
        <v>0.51851879113267696</v>
      </c>
    </row>
    <row r="57" spans="1:16" ht="20.100000000000001" customHeight="1" x14ac:dyDescent="0.25">
      <c r="A57" s="44" t="s">
        <v>192</v>
      </c>
      <c r="B57" s="24">
        <v>309.02999999999997</v>
      </c>
      <c r="C57" s="160">
        <v>324.85000000000002</v>
      </c>
      <c r="D57" s="359">
        <f t="shared" si="9"/>
        <v>2.3577411126557437E-3</v>
      </c>
      <c r="E57" s="259">
        <f t="shared" si="10"/>
        <v>2.6010364752028377E-3</v>
      </c>
      <c r="F57" s="337">
        <f t="shared" si="11"/>
        <v>5.1192440863346768E-2</v>
      </c>
      <c r="H57" s="24">
        <v>137.13300000000001</v>
      </c>
      <c r="I57" s="160">
        <v>115.37400000000001</v>
      </c>
      <c r="J57" s="359">
        <f t="shared" si="12"/>
        <v>3.8997980015373053E-3</v>
      </c>
      <c r="K57" s="259">
        <f t="shared" si="13"/>
        <v>3.3283451716709703E-3</v>
      </c>
      <c r="L57" s="337">
        <f t="shared" si="14"/>
        <v>-0.15867077946227384</v>
      </c>
      <c r="N57" s="47">
        <f t="shared" ref="N57" si="25">(H57/B57)*10</f>
        <v>4.4375303368604992</v>
      </c>
      <c r="O57" s="163">
        <f t="shared" ref="O57" si="26">(I57/C57)*10</f>
        <v>3.5516084346621519</v>
      </c>
      <c r="P57" s="337">
        <f t="shared" ref="P57" si="27">(O57-N57)/N57</f>
        <v>-0.19964300747183775</v>
      </c>
    </row>
    <row r="58" spans="1:16" ht="20.100000000000001" customHeight="1" x14ac:dyDescent="0.25">
      <c r="A58" s="44" t="s">
        <v>194</v>
      </c>
      <c r="B58" s="24">
        <v>1452.8400000000001</v>
      </c>
      <c r="C58" s="160">
        <v>410.09999999999997</v>
      </c>
      <c r="D58" s="359">
        <f t="shared" si="9"/>
        <v>1.1084427395756952E-2</v>
      </c>
      <c r="E58" s="259">
        <f t="shared" si="10"/>
        <v>3.2836233907362895E-3</v>
      </c>
      <c r="F58" s="337">
        <f t="shared" si="11"/>
        <v>-0.71772528289419357</v>
      </c>
      <c r="H58" s="24">
        <v>322.34099999999995</v>
      </c>
      <c r="I58" s="160">
        <v>103.639</v>
      </c>
      <c r="J58" s="359">
        <f t="shared" si="12"/>
        <v>9.1667562702889629E-3</v>
      </c>
      <c r="K58" s="259">
        <f t="shared" si="13"/>
        <v>2.9898102280133099E-3</v>
      </c>
      <c r="L58" s="337">
        <f t="shared" si="14"/>
        <v>-0.6784802429725042</v>
      </c>
      <c r="N58" s="47">
        <f t="shared" ref="N58" si="28">(H58/B58)*10</f>
        <v>2.2186957958205991</v>
      </c>
      <c r="O58" s="163">
        <f t="shared" ref="O58" si="29">(I58/C58)*10</f>
        <v>2.5271641063155332</v>
      </c>
      <c r="P58" s="337">
        <f t="shared" ref="P58" si="30">(O58-N58)/N58</f>
        <v>0.13903136747092684</v>
      </c>
    </row>
    <row r="59" spans="1:16" ht="20.100000000000001" customHeight="1" x14ac:dyDescent="0.25">
      <c r="A59" s="44" t="s">
        <v>212</v>
      </c>
      <c r="B59" s="24">
        <v>45.830000000000005</v>
      </c>
      <c r="C59" s="160">
        <v>39.97</v>
      </c>
      <c r="D59" s="359">
        <f t="shared" si="9"/>
        <v>3.4965949970233555E-4</v>
      </c>
      <c r="E59" s="259">
        <f t="shared" si="10"/>
        <v>3.2003517904835284E-4</v>
      </c>
      <c r="F59" s="337">
        <f t="shared" si="11"/>
        <v>-0.1278638446432469</v>
      </c>
      <c r="H59" s="24">
        <v>17.132000000000001</v>
      </c>
      <c r="I59" s="160">
        <v>42.741</v>
      </c>
      <c r="J59" s="359">
        <f t="shared" si="12"/>
        <v>4.872010337580095E-4</v>
      </c>
      <c r="K59" s="259">
        <f t="shared" si="13"/>
        <v>1.2330057117061811E-3</v>
      </c>
      <c r="L59" s="337">
        <f t="shared" si="14"/>
        <v>1.4948050431940227</v>
      </c>
      <c r="N59" s="47">
        <f t="shared" ref="N59" si="31">(H59/B59)*10</f>
        <v>3.7381627754745801</v>
      </c>
      <c r="O59" s="163">
        <f t="shared" ref="O59" si="32">(I59/C59)*10</f>
        <v>10.693269952464348</v>
      </c>
      <c r="P59" s="337">
        <f t="shared" ref="P59" si="33">(O59-N59)/N59</f>
        <v>1.8605683044679027</v>
      </c>
    </row>
    <row r="60" spans="1:16" ht="20.100000000000001" customHeight="1" x14ac:dyDescent="0.25">
      <c r="A60" s="44" t="s">
        <v>196</v>
      </c>
      <c r="B60" s="24">
        <v>118.68</v>
      </c>
      <c r="C60" s="160">
        <v>126.97</v>
      </c>
      <c r="D60" s="359">
        <f t="shared" si="9"/>
        <v>9.0546780328765392E-4</v>
      </c>
      <c r="E60" s="259">
        <f t="shared" si="10"/>
        <v>1.0166341427012601E-3</v>
      </c>
      <c r="F60" s="337">
        <f t="shared" si="11"/>
        <v>6.9851702055948706E-2</v>
      </c>
      <c r="H60" s="24">
        <v>58.228000000000002</v>
      </c>
      <c r="I60" s="160">
        <v>38.552999999999997</v>
      </c>
      <c r="J60" s="359">
        <f t="shared" si="12"/>
        <v>1.6558920028987496E-3</v>
      </c>
      <c r="K60" s="259">
        <f t="shared" si="13"/>
        <v>1.1121889802159144E-3</v>
      </c>
      <c r="L60" s="337">
        <f t="shared" si="14"/>
        <v>-0.33789585766298008</v>
      </c>
      <c r="N60" s="47">
        <f t="shared" si="8"/>
        <v>4.9063026626221777</v>
      </c>
      <c r="O60" s="163">
        <f t="shared" si="8"/>
        <v>3.0363865480034651</v>
      </c>
      <c r="P60" s="337">
        <f t="shared" si="15"/>
        <v>-0.38112530824165142</v>
      </c>
    </row>
    <row r="61" spans="1:16" ht="20.100000000000001" customHeight="1" thickBot="1" x14ac:dyDescent="0.3">
      <c r="A61" s="13" t="s">
        <v>17</v>
      </c>
      <c r="B61" s="24">
        <f>B62-SUM(B39:B60)</f>
        <v>226.76999999997497</v>
      </c>
      <c r="C61" s="160">
        <f>C62-SUM(C39:C60)</f>
        <v>126.89999999999418</v>
      </c>
      <c r="D61" s="359">
        <f t="shared" si="9"/>
        <v>1.7301393137135034E-3</v>
      </c>
      <c r="E61" s="259">
        <f t="shared" si="10"/>
        <v>1.0160736607764352E-3</v>
      </c>
      <c r="F61" s="337">
        <f t="shared" si="11"/>
        <v>-0.44040216959911721</v>
      </c>
      <c r="H61" s="24">
        <f>H62-SUM(H39:H60)</f>
        <v>84.467999999993481</v>
      </c>
      <c r="I61" s="160">
        <f>I62-SUM(I39:I60)</f>
        <v>54.735999999982596</v>
      </c>
      <c r="J61" s="359">
        <f t="shared" si="12"/>
        <v>2.4021069880614272E-3</v>
      </c>
      <c r="K61" s="259">
        <f t="shared" si="13"/>
        <v>1.5790412165351316E-3</v>
      </c>
      <c r="L61" s="337">
        <f t="shared" si="14"/>
        <v>-0.3519912866412509</v>
      </c>
      <c r="N61" s="47">
        <f t="shared" si="8"/>
        <v>3.7248313268952153</v>
      </c>
      <c r="O61" s="163">
        <f t="shared" si="8"/>
        <v>4.3133175728908677</v>
      </c>
      <c r="P61" s="337">
        <f t="shared" si="15"/>
        <v>0.15799003883651758</v>
      </c>
    </row>
    <row r="62" spans="1:16" s="2" customFormat="1" ht="26.25" customHeight="1" thickBot="1" x14ac:dyDescent="0.3">
      <c r="A62" s="17" t="s">
        <v>18</v>
      </c>
      <c r="B62" s="22">
        <v>131070.37</v>
      </c>
      <c r="C62" s="165">
        <v>124892.52000000003</v>
      </c>
      <c r="D62" s="315">
        <f>SUM(D39:D61)</f>
        <v>0.99999999999999978</v>
      </c>
      <c r="E62" s="316">
        <f>SUM(E39:E61)</f>
        <v>0.99999999999999967</v>
      </c>
      <c r="F62" s="362">
        <f t="shared" si="11"/>
        <v>-4.7133841157234561E-2</v>
      </c>
      <c r="H62" s="22">
        <v>35164.129000000001</v>
      </c>
      <c r="I62" s="165">
        <v>34664.072999999989</v>
      </c>
      <c r="J62" s="315">
        <f t="shared" si="12"/>
        <v>1</v>
      </c>
      <c r="K62" s="316">
        <f t="shared" si="13"/>
        <v>1</v>
      </c>
      <c r="L62" s="362">
        <f t="shared" si="14"/>
        <v>-1.4220628072431751E-2</v>
      </c>
      <c r="N62" s="43">
        <f t="shared" si="8"/>
        <v>2.6828434984962657</v>
      </c>
      <c r="O62" s="170">
        <f t="shared" si="8"/>
        <v>2.7755123365274379</v>
      </c>
      <c r="P62" s="362">
        <f t="shared" si="15"/>
        <v>3.4541276106158675E-2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B37</f>
        <v>maio</v>
      </c>
      <c r="C66" s="451"/>
      <c r="D66" s="459" t="str">
        <f>B66</f>
        <v>maio</v>
      </c>
      <c r="E66" s="451"/>
      <c r="F66" s="149" t="str">
        <f>F5</f>
        <v>2022 /2021</v>
      </c>
      <c r="H66" s="446" t="str">
        <f>B66</f>
        <v>maio</v>
      </c>
      <c r="I66" s="451"/>
      <c r="J66" s="459" t="str">
        <f>B66</f>
        <v>maio</v>
      </c>
      <c r="K66" s="447"/>
      <c r="L66" s="149" t="str">
        <f>F66</f>
        <v>2022 /2021</v>
      </c>
      <c r="N66" s="446" t="str">
        <f>B66</f>
        <v>maio</v>
      </c>
      <c r="O66" s="447"/>
      <c r="P66" s="149" t="str">
        <f>L66</f>
        <v>2022 /2021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50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22">
        <f>L38</f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163</v>
      </c>
      <c r="B68" s="45">
        <v>35625.640000000007</v>
      </c>
      <c r="C68" s="167">
        <v>31012.890000000003</v>
      </c>
      <c r="D68" s="359">
        <f>B68/$B$96</f>
        <v>0.22453075962575225</v>
      </c>
      <c r="E68" s="308">
        <f>C68/$C$96</f>
        <v>0.21031194744006868</v>
      </c>
      <c r="F68" s="337">
        <f>(C68-B68)/B68</f>
        <v>-0.12947837568672457</v>
      </c>
      <c r="H68" s="24">
        <v>11412.191000000001</v>
      </c>
      <c r="I68" s="167">
        <v>12777.373</v>
      </c>
      <c r="J68" s="307">
        <f>H68/$H$96</f>
        <v>0.27120561544975408</v>
      </c>
      <c r="K68" s="308">
        <f>I68/$I$96</f>
        <v>0.30250567628452901</v>
      </c>
      <c r="L68" s="337">
        <f t="shared" ref="L68:L70" si="34">(I68-H68)/H68</f>
        <v>0.11962488184784138</v>
      </c>
      <c r="N68" s="47">
        <f t="shared" ref="N68:O83" si="35">(H68/B68)*10</f>
        <v>3.2033644869257083</v>
      </c>
      <c r="O68" s="163">
        <f t="shared" si="35"/>
        <v>4.1200200948702292</v>
      </c>
      <c r="P68" s="337">
        <f t="shared" ref="P68:P69" si="36">(O68-N68)/N68</f>
        <v>0.28615401453246486</v>
      </c>
    </row>
    <row r="69" spans="1:16" ht="20.100000000000001" customHeight="1" x14ac:dyDescent="0.25">
      <c r="A69" s="44" t="s">
        <v>165</v>
      </c>
      <c r="B69" s="24">
        <v>20771.009999999998</v>
      </c>
      <c r="C69" s="160">
        <v>21740.460000000006</v>
      </c>
      <c r="D69" s="359">
        <f t="shared" ref="D69:D95" si="37">B69/$B$96</f>
        <v>0.13090938586630571</v>
      </c>
      <c r="E69" s="259">
        <f t="shared" ref="E69:E95" si="38">C69/$C$96</f>
        <v>0.14743155123056628</v>
      </c>
      <c r="F69" s="337">
        <f>(C69-B69)/B69</f>
        <v>4.6673223882709995E-2</v>
      </c>
      <c r="H69" s="24">
        <v>5478.3559999999998</v>
      </c>
      <c r="I69" s="160">
        <v>5662.0480000000007</v>
      </c>
      <c r="J69" s="258">
        <f t="shared" ref="J69:J95" si="39">H69/$H$96</f>
        <v>0.13019068035514414</v>
      </c>
      <c r="K69" s="259">
        <f t="shared" ref="K69:K95" si="40">I69/$I$96</f>
        <v>0.13404959371503558</v>
      </c>
      <c r="L69" s="337">
        <f t="shared" si="34"/>
        <v>3.3530497105336149E-2</v>
      </c>
      <c r="N69" s="47">
        <f t="shared" si="35"/>
        <v>2.6375010170425028</v>
      </c>
      <c r="O69" s="163">
        <f t="shared" si="35"/>
        <v>2.6043827959481991</v>
      </c>
      <c r="P69" s="337">
        <f t="shared" si="36"/>
        <v>-1.2556666662991486E-2</v>
      </c>
    </row>
    <row r="70" spans="1:16" ht="20.100000000000001" customHeight="1" x14ac:dyDescent="0.25">
      <c r="A70" s="44" t="s">
        <v>166</v>
      </c>
      <c r="B70" s="24">
        <v>23127.559999999998</v>
      </c>
      <c r="C70" s="160">
        <v>17380.490000000005</v>
      </c>
      <c r="D70" s="359">
        <f t="shared" si="37"/>
        <v>0.14576155305813907</v>
      </c>
      <c r="E70" s="259">
        <f t="shared" si="38"/>
        <v>0.11786469108047139</v>
      </c>
      <c r="F70" s="337">
        <f>(C70-B70)/B70</f>
        <v>-0.24849443694016979</v>
      </c>
      <c r="H70" s="24">
        <v>6704.7390000000005</v>
      </c>
      <c r="I70" s="160">
        <v>5148.473</v>
      </c>
      <c r="J70" s="258">
        <f t="shared" si="39"/>
        <v>0.15933512389732776</v>
      </c>
      <c r="K70" s="259">
        <f t="shared" si="40"/>
        <v>0.12189065050363937</v>
      </c>
      <c r="L70" s="337">
        <f t="shared" si="34"/>
        <v>-0.23211432987920938</v>
      </c>
      <c r="N70" s="47">
        <f t="shared" ref="N70" si="41">(H70/B70)*10</f>
        <v>2.8990256646183172</v>
      </c>
      <c r="O70" s="163">
        <f t="shared" ref="O70" si="42">(I70/C70)*10</f>
        <v>2.9622139536917533</v>
      </c>
      <c r="P70" s="337">
        <f t="shared" ref="P70" si="43">(O70-N70)/N70</f>
        <v>2.1796388298533882E-2</v>
      </c>
    </row>
    <row r="71" spans="1:16" ht="20.100000000000001" customHeight="1" x14ac:dyDescent="0.25">
      <c r="A71" s="44" t="s">
        <v>167</v>
      </c>
      <c r="B71" s="24">
        <v>15147.08</v>
      </c>
      <c r="C71" s="160">
        <v>11256.26</v>
      </c>
      <c r="D71" s="359">
        <f t="shared" si="37"/>
        <v>9.5464541226825364E-2</v>
      </c>
      <c r="E71" s="259">
        <f t="shared" si="38"/>
        <v>7.6333613587503374E-2</v>
      </c>
      <c r="F71" s="337">
        <f t="shared" ref="F71:F96" si="44">(C71-B71)/B71</f>
        <v>-0.25686931078465286</v>
      </c>
      <c r="H71" s="24">
        <v>5055.0079999999998</v>
      </c>
      <c r="I71" s="160">
        <v>4695.6480000000001</v>
      </c>
      <c r="J71" s="258">
        <f t="shared" si="39"/>
        <v>0.12013000446131951</v>
      </c>
      <c r="K71" s="259">
        <f t="shared" si="40"/>
        <v>0.1111699700583286</v>
      </c>
      <c r="L71" s="337">
        <f t="shared" ref="L71:L96" si="45">(I71-H71)/H71</f>
        <v>-7.1089897384929893E-2</v>
      </c>
      <c r="N71" s="47">
        <f t="shared" ref="N71" si="46">(H71/B71)*10</f>
        <v>3.3372821692365791</v>
      </c>
      <c r="O71" s="163">
        <f t="shared" si="35"/>
        <v>4.1715880763237525</v>
      </c>
      <c r="P71" s="337">
        <f t="shared" ref="P71:P96" si="47">(O71-N71)/N71</f>
        <v>0.24999561462854228</v>
      </c>
    </row>
    <row r="72" spans="1:16" ht="20.100000000000001" customHeight="1" x14ac:dyDescent="0.25">
      <c r="A72" s="44" t="s">
        <v>172</v>
      </c>
      <c r="B72" s="24">
        <v>11094.84</v>
      </c>
      <c r="C72" s="160">
        <v>19528.949999999997</v>
      </c>
      <c r="D72" s="359">
        <f t="shared" si="37"/>
        <v>6.9925280026581438E-2</v>
      </c>
      <c r="E72" s="259">
        <f t="shared" si="38"/>
        <v>0.13243433636657945</v>
      </c>
      <c r="F72" s="337">
        <f t="shared" si="44"/>
        <v>0.76018311214943135</v>
      </c>
      <c r="H72" s="24">
        <v>1457.4680000000003</v>
      </c>
      <c r="I72" s="160">
        <v>2651.9870000000005</v>
      </c>
      <c r="J72" s="258">
        <f t="shared" si="39"/>
        <v>3.4636075223269766E-2</v>
      </c>
      <c r="K72" s="259">
        <f t="shared" si="40"/>
        <v>6.2786076678890052E-2</v>
      </c>
      <c r="L72" s="337">
        <f t="shared" si="45"/>
        <v>0.81958506121575225</v>
      </c>
      <c r="N72" s="47">
        <f t="shared" si="35"/>
        <v>1.3136449015938945</v>
      </c>
      <c r="O72" s="163">
        <f t="shared" si="35"/>
        <v>1.3579772594020676</v>
      </c>
      <c r="P72" s="337">
        <f t="shared" si="47"/>
        <v>3.3747596290582806E-2</v>
      </c>
    </row>
    <row r="73" spans="1:16" ht="20.100000000000001" customHeight="1" x14ac:dyDescent="0.25">
      <c r="A73" s="44" t="s">
        <v>171</v>
      </c>
      <c r="B73" s="24">
        <v>8686.33</v>
      </c>
      <c r="C73" s="160">
        <v>8801.6799999999985</v>
      </c>
      <c r="D73" s="359">
        <f t="shared" si="37"/>
        <v>5.4745634696245743E-2</v>
      </c>
      <c r="E73" s="259">
        <f t="shared" si="38"/>
        <v>5.968803492819609E-2</v>
      </c>
      <c r="F73" s="337">
        <f t="shared" si="44"/>
        <v>1.327948627325908E-2</v>
      </c>
      <c r="H73" s="24">
        <v>2627.6969999999997</v>
      </c>
      <c r="I73" s="160">
        <v>2559.4939999999997</v>
      </c>
      <c r="J73" s="258">
        <f t="shared" si="39"/>
        <v>6.2446044068178698E-2</v>
      </c>
      <c r="K73" s="259">
        <f t="shared" si="40"/>
        <v>6.059629498302932E-2</v>
      </c>
      <c r="L73" s="337">
        <f t="shared" si="45"/>
        <v>-2.5955427889897496E-2</v>
      </c>
      <c r="N73" s="47">
        <f t="shared" si="35"/>
        <v>3.0250946026687906</v>
      </c>
      <c r="O73" s="163">
        <f t="shared" si="35"/>
        <v>2.9079607529471647</v>
      </c>
      <c r="P73" s="337">
        <f t="shared" si="47"/>
        <v>-3.87207228555062E-2</v>
      </c>
    </row>
    <row r="74" spans="1:16" ht="20.100000000000001" customHeight="1" x14ac:dyDescent="0.25">
      <c r="A74" s="44" t="s">
        <v>179</v>
      </c>
      <c r="B74" s="24">
        <v>3613.9399999999996</v>
      </c>
      <c r="C74" s="160">
        <v>3429.6099999999997</v>
      </c>
      <c r="D74" s="359">
        <f t="shared" si="37"/>
        <v>2.2776873438396919E-2</v>
      </c>
      <c r="E74" s="259">
        <f t="shared" si="38"/>
        <v>2.325768279125015E-2</v>
      </c>
      <c r="F74" s="337">
        <f t="shared" si="44"/>
        <v>-5.100527402225824E-2</v>
      </c>
      <c r="H74" s="24">
        <v>942.76600000000008</v>
      </c>
      <c r="I74" s="160">
        <v>1088.134</v>
      </c>
      <c r="J74" s="258">
        <f t="shared" si="39"/>
        <v>2.2404412374022031E-2</v>
      </c>
      <c r="K74" s="259">
        <f t="shared" si="40"/>
        <v>2.5761689163976798E-2</v>
      </c>
      <c r="L74" s="337">
        <f t="shared" si="45"/>
        <v>0.15419308714993957</v>
      </c>
      <c r="N74" s="47">
        <f t="shared" si="35"/>
        <v>2.6086930054179103</v>
      </c>
      <c r="O74" s="163">
        <f t="shared" si="35"/>
        <v>3.1727630838491843</v>
      </c>
      <c r="P74" s="337">
        <f t="shared" si="47"/>
        <v>0.21622708278044794</v>
      </c>
    </row>
    <row r="75" spans="1:16" ht="20.100000000000001" customHeight="1" x14ac:dyDescent="0.25">
      <c r="A75" s="44" t="s">
        <v>183</v>
      </c>
      <c r="B75" s="24">
        <v>44.460000000000008</v>
      </c>
      <c r="C75" s="160">
        <v>330.29</v>
      </c>
      <c r="D75" s="359">
        <f t="shared" si="37"/>
        <v>2.8020935407647258E-4</v>
      </c>
      <c r="E75" s="259">
        <f t="shared" si="38"/>
        <v>2.2398406959164489E-3</v>
      </c>
      <c r="F75" s="337">
        <f t="shared" si="44"/>
        <v>6.4289248762932969</v>
      </c>
      <c r="H75" s="24">
        <v>112.943</v>
      </c>
      <c r="I75" s="160">
        <v>820.53899999999987</v>
      </c>
      <c r="J75" s="258">
        <f t="shared" si="39"/>
        <v>2.6840398855698766E-3</v>
      </c>
      <c r="K75" s="259">
        <f t="shared" si="40"/>
        <v>1.9426348836559058E-2</v>
      </c>
      <c r="L75" s="337">
        <f t="shared" si="45"/>
        <v>6.2650717618621776</v>
      </c>
      <c r="N75" s="47">
        <f t="shared" si="35"/>
        <v>25.403283850652265</v>
      </c>
      <c r="O75" s="163">
        <f t="shared" si="35"/>
        <v>24.842986466438578</v>
      </c>
      <c r="P75" s="337">
        <f t="shared" si="47"/>
        <v>-2.2056100601312634E-2</v>
      </c>
    </row>
    <row r="76" spans="1:16" ht="20.100000000000001" customHeight="1" x14ac:dyDescent="0.25">
      <c r="A76" s="44" t="s">
        <v>181</v>
      </c>
      <c r="B76" s="24">
        <v>2434.96</v>
      </c>
      <c r="C76" s="160">
        <v>1554.8799999999999</v>
      </c>
      <c r="D76" s="359">
        <f t="shared" si="37"/>
        <v>1.534634657674421E-2</v>
      </c>
      <c r="E76" s="259">
        <f t="shared" si="38"/>
        <v>1.0544320146739434E-2</v>
      </c>
      <c r="F76" s="337">
        <f t="shared" si="44"/>
        <v>-0.36143509544304636</v>
      </c>
      <c r="H76" s="24">
        <v>913.56100000000015</v>
      </c>
      <c r="I76" s="160">
        <v>711.9079999999999</v>
      </c>
      <c r="J76" s="258">
        <f t="shared" si="39"/>
        <v>2.1710368609839496E-2</v>
      </c>
      <c r="K76" s="259">
        <f t="shared" si="40"/>
        <v>1.6854498259725726E-2</v>
      </c>
      <c r="L76" s="337">
        <f t="shared" si="45"/>
        <v>-0.22073293408978734</v>
      </c>
      <c r="N76" s="47">
        <f t="shared" si="35"/>
        <v>3.751852186483557</v>
      </c>
      <c r="O76" s="163">
        <f t="shared" si="35"/>
        <v>4.5785398230088497</v>
      </c>
      <c r="P76" s="337">
        <f t="shared" si="47"/>
        <v>0.22034120627233716</v>
      </c>
    </row>
    <row r="77" spans="1:16" ht="20.100000000000001" customHeight="1" x14ac:dyDescent="0.25">
      <c r="A77" s="44" t="s">
        <v>185</v>
      </c>
      <c r="B77" s="24">
        <v>8536.5600000000013</v>
      </c>
      <c r="C77" s="160">
        <v>8662.16</v>
      </c>
      <c r="D77" s="359">
        <f t="shared" si="37"/>
        <v>5.3801708583784365E-2</v>
      </c>
      <c r="E77" s="259">
        <f t="shared" si="38"/>
        <v>5.8741888893213925E-2</v>
      </c>
      <c r="F77" s="337">
        <f t="shared" si="44"/>
        <v>1.4713186576325653E-2</v>
      </c>
      <c r="H77" s="24">
        <v>472.83600000000001</v>
      </c>
      <c r="I77" s="160">
        <v>545.94600000000003</v>
      </c>
      <c r="J77" s="258">
        <f t="shared" si="39"/>
        <v>1.1236736082212427E-2</v>
      </c>
      <c r="K77" s="259">
        <f t="shared" si="40"/>
        <v>1.292533010853119E-2</v>
      </c>
      <c r="L77" s="337">
        <f t="shared" si="45"/>
        <v>0.15462020658325509</v>
      </c>
      <c r="N77" s="47">
        <f t="shared" si="35"/>
        <v>0.55389524586015904</v>
      </c>
      <c r="O77" s="163">
        <f t="shared" si="35"/>
        <v>0.63026543033146476</v>
      </c>
      <c r="P77" s="337">
        <f t="shared" si="47"/>
        <v>0.13787838953683088</v>
      </c>
    </row>
    <row r="78" spans="1:16" ht="20.100000000000001" customHeight="1" x14ac:dyDescent="0.25">
      <c r="A78" s="44" t="s">
        <v>198</v>
      </c>
      <c r="B78" s="24">
        <v>1155.4799999999996</v>
      </c>
      <c r="C78" s="160">
        <v>1525.7699999999998</v>
      </c>
      <c r="D78" s="359">
        <f t="shared" si="37"/>
        <v>7.2824180037850284E-3</v>
      </c>
      <c r="E78" s="259">
        <f t="shared" si="38"/>
        <v>1.0346912527198642E-2</v>
      </c>
      <c r="F78" s="337">
        <f t="shared" si="44"/>
        <v>0.32046422266071273</v>
      </c>
      <c r="H78" s="24">
        <v>315.34999999999997</v>
      </c>
      <c r="I78" s="160">
        <v>422.48700000000002</v>
      </c>
      <c r="J78" s="258">
        <f t="shared" si="39"/>
        <v>7.4941517217929441E-3</v>
      </c>
      <c r="K78" s="259">
        <f t="shared" si="40"/>
        <v>1.0002425041236711E-2</v>
      </c>
      <c r="L78" s="337">
        <f t="shared" si="45"/>
        <v>0.33973997146028245</v>
      </c>
      <c r="N78" s="47">
        <f t="shared" si="35"/>
        <v>2.7291688302696722</v>
      </c>
      <c r="O78" s="163">
        <f t="shared" si="35"/>
        <v>2.7690084350852362</v>
      </c>
      <c r="P78" s="337">
        <f t="shared" si="47"/>
        <v>1.4597706222383992E-2</v>
      </c>
    </row>
    <row r="79" spans="1:16" ht="20.100000000000001" customHeight="1" x14ac:dyDescent="0.25">
      <c r="A79" s="44" t="s">
        <v>182</v>
      </c>
      <c r="B79" s="24">
        <v>4558.7999999999993</v>
      </c>
      <c r="C79" s="160">
        <v>1758.7900000000004</v>
      </c>
      <c r="D79" s="359">
        <f t="shared" si="37"/>
        <v>2.8731857925412118E-2</v>
      </c>
      <c r="E79" s="259">
        <f t="shared" si="38"/>
        <v>1.1927122884649527E-2</v>
      </c>
      <c r="F79" s="337">
        <f t="shared" si="44"/>
        <v>-0.61419891199438437</v>
      </c>
      <c r="H79" s="24">
        <v>1355.049</v>
      </c>
      <c r="I79" s="160">
        <v>418.86299999999989</v>
      </c>
      <c r="J79" s="258">
        <f t="shared" si="39"/>
        <v>3.2202133491244039E-2</v>
      </c>
      <c r="K79" s="259">
        <f t="shared" si="40"/>
        <v>9.916626452524056E-3</v>
      </c>
      <c r="L79" s="337">
        <f t="shared" si="45"/>
        <v>-0.69088719300925661</v>
      </c>
      <c r="N79" s="47">
        <f t="shared" si="35"/>
        <v>2.9723808897078179</v>
      </c>
      <c r="O79" s="163">
        <f t="shared" si="35"/>
        <v>2.381540718334763</v>
      </c>
      <c r="P79" s="337">
        <f t="shared" si="47"/>
        <v>-0.19877673598928766</v>
      </c>
    </row>
    <row r="80" spans="1:16" ht="20.100000000000001" customHeight="1" x14ac:dyDescent="0.25">
      <c r="A80" s="44" t="s">
        <v>184</v>
      </c>
      <c r="B80" s="24">
        <v>1187.47</v>
      </c>
      <c r="C80" s="160">
        <v>827.97</v>
      </c>
      <c r="D80" s="359">
        <f t="shared" si="37"/>
        <v>7.4840351256227813E-3</v>
      </c>
      <c r="E80" s="259">
        <f t="shared" si="38"/>
        <v>5.6148260649669752E-3</v>
      </c>
      <c r="F80" s="337">
        <f t="shared" si="44"/>
        <v>-0.30274449038712559</v>
      </c>
      <c r="H80" s="24">
        <v>542.29299999999989</v>
      </c>
      <c r="I80" s="160">
        <v>409.82499999999999</v>
      </c>
      <c r="J80" s="258">
        <f t="shared" si="39"/>
        <v>1.2887350625229936E-2</v>
      </c>
      <c r="K80" s="259">
        <f t="shared" si="40"/>
        <v>9.7026508331021655E-3</v>
      </c>
      <c r="L80" s="337">
        <f t="shared" si="45"/>
        <v>-0.2442738519582586</v>
      </c>
      <c r="N80" s="47">
        <f t="shared" si="35"/>
        <v>4.5667932663562016</v>
      </c>
      <c r="O80" s="163">
        <f t="shared" si="35"/>
        <v>4.9497566336944567</v>
      </c>
      <c r="P80" s="337">
        <f t="shared" si="47"/>
        <v>8.385826662213193E-2</v>
      </c>
    </row>
    <row r="81" spans="1:16" ht="20.100000000000001" customHeight="1" x14ac:dyDescent="0.25">
      <c r="A81" s="44" t="s">
        <v>205</v>
      </c>
      <c r="B81" s="24">
        <v>301.28999999999996</v>
      </c>
      <c r="C81" s="160">
        <v>782.5</v>
      </c>
      <c r="D81" s="359">
        <f t="shared" si="37"/>
        <v>1.8988816079554746E-3</v>
      </c>
      <c r="E81" s="259">
        <f t="shared" si="38"/>
        <v>5.306474142585671E-3</v>
      </c>
      <c r="F81" s="337">
        <f t="shared" si="44"/>
        <v>1.5971655215904945</v>
      </c>
      <c r="H81" s="24">
        <v>122.30599999999998</v>
      </c>
      <c r="I81" s="160">
        <v>351.488</v>
      </c>
      <c r="J81" s="258">
        <f t="shared" si="39"/>
        <v>2.9065473933268045E-3</v>
      </c>
      <c r="K81" s="259">
        <f t="shared" si="40"/>
        <v>8.3215161008367323E-3</v>
      </c>
      <c r="L81" s="337">
        <f>(I81-H81)/H81</f>
        <v>1.8738410216996717</v>
      </c>
      <c r="N81" s="47">
        <f t="shared" si="35"/>
        <v>4.0594111985130601</v>
      </c>
      <c r="O81" s="163">
        <f t="shared" si="35"/>
        <v>4.4918594249201274</v>
      </c>
      <c r="P81" s="337">
        <f>(O81-N81)/N81</f>
        <v>0.10652979096216482</v>
      </c>
    </row>
    <row r="82" spans="1:16" ht="20.100000000000001" customHeight="1" x14ac:dyDescent="0.25">
      <c r="A82" s="44" t="s">
        <v>187</v>
      </c>
      <c r="B82" s="24">
        <v>1001.6199999999999</v>
      </c>
      <c r="C82" s="160">
        <v>1259.3699999999999</v>
      </c>
      <c r="D82" s="359">
        <f t="shared" si="37"/>
        <v>6.3127146475500766E-3</v>
      </c>
      <c r="E82" s="259">
        <f t="shared" si="38"/>
        <v>8.5403378159081347E-3</v>
      </c>
      <c r="F82" s="337">
        <f>(C82-B82)/B82</f>
        <v>0.25733312034504108</v>
      </c>
      <c r="H82" s="24">
        <v>251.98699999999997</v>
      </c>
      <c r="I82" s="160">
        <v>307.09100000000001</v>
      </c>
      <c r="J82" s="258">
        <f t="shared" si="39"/>
        <v>5.9883583634673804E-3</v>
      </c>
      <c r="K82" s="259">
        <f t="shared" si="40"/>
        <v>7.2704123637849739E-3</v>
      </c>
      <c r="L82" s="337">
        <f>(I82-H82)/H82</f>
        <v>0.21867794767190391</v>
      </c>
      <c r="N82" s="47">
        <f t="shared" si="35"/>
        <v>2.5157944130508576</v>
      </c>
      <c r="O82" s="163">
        <f t="shared" si="35"/>
        <v>2.4384493834218697</v>
      </c>
      <c r="P82" s="337">
        <f>(O82-N82)/N82</f>
        <v>-3.0743779868400708E-2</v>
      </c>
    </row>
    <row r="83" spans="1:16" ht="20.100000000000001" customHeight="1" x14ac:dyDescent="0.25">
      <c r="A83" s="44" t="s">
        <v>201</v>
      </c>
      <c r="B83" s="24">
        <v>994.53</v>
      </c>
      <c r="C83" s="160">
        <v>804.67</v>
      </c>
      <c r="D83" s="359">
        <f t="shared" si="37"/>
        <v>6.2680298900061682E-3</v>
      </c>
      <c r="E83" s="259">
        <f t="shared" si="38"/>
        <v>5.4568185920950947E-3</v>
      </c>
      <c r="F83" s="337">
        <f>(C83-B83)/B83</f>
        <v>-0.19090424622686095</v>
      </c>
      <c r="H83" s="24">
        <v>230.75600000000003</v>
      </c>
      <c r="I83" s="160">
        <v>295.86300000000006</v>
      </c>
      <c r="J83" s="258">
        <f t="shared" si="39"/>
        <v>5.4838131432188141E-3</v>
      </c>
      <c r="K83" s="259">
        <f t="shared" si="40"/>
        <v>7.0045882594622251E-3</v>
      </c>
      <c r="L83" s="337">
        <f>(I83-H83)/H83</f>
        <v>0.2821465097332248</v>
      </c>
      <c r="N83" s="47">
        <f t="shared" si="35"/>
        <v>2.3202517772214017</v>
      </c>
      <c r="O83" s="163">
        <f t="shared" si="35"/>
        <v>3.6768240396684364</v>
      </c>
      <c r="P83" s="337">
        <f>(O83-N83)/N83</f>
        <v>0.58466597279006782</v>
      </c>
    </row>
    <row r="84" spans="1:16" ht="20.100000000000001" customHeight="1" x14ac:dyDescent="0.25">
      <c r="A84" s="44" t="s">
        <v>204</v>
      </c>
      <c r="B84" s="24">
        <v>4285.6299999999983</v>
      </c>
      <c r="C84" s="160">
        <v>4599.8199999999988</v>
      </c>
      <c r="D84" s="359">
        <f t="shared" si="37"/>
        <v>2.7010202746530647E-2</v>
      </c>
      <c r="E84" s="259">
        <f t="shared" si="38"/>
        <v>3.1193387719550689E-2</v>
      </c>
      <c r="F84" s="337">
        <f>(C84-B84)/B84</f>
        <v>7.3312441811355766E-2</v>
      </c>
      <c r="H84" s="24">
        <v>180.24100000000004</v>
      </c>
      <c r="I84" s="160">
        <v>266.53699999999998</v>
      </c>
      <c r="J84" s="258">
        <f t="shared" si="39"/>
        <v>4.2833467591174325E-3</v>
      </c>
      <c r="K84" s="259">
        <f t="shared" si="40"/>
        <v>6.3102920639359524E-3</v>
      </c>
      <c r="L84" s="337">
        <f>(I84-H84)/H84</f>
        <v>0.47878118741018921</v>
      </c>
      <c r="N84" s="47">
        <f t="shared" ref="N84:N85" si="48">(H84/B84)*10</f>
        <v>0.42057060455522322</v>
      </c>
      <c r="O84" s="163">
        <f t="shared" ref="O84:O85" si="49">(I84/C84)*10</f>
        <v>0.57945093503658851</v>
      </c>
      <c r="P84" s="337">
        <f t="shared" ref="P84:P85" si="50">(O84-N84)/N84</f>
        <v>0.3777732650844442</v>
      </c>
    </row>
    <row r="85" spans="1:16" ht="20.100000000000001" customHeight="1" x14ac:dyDescent="0.25">
      <c r="A85" s="44" t="s">
        <v>208</v>
      </c>
      <c r="B85" s="24">
        <v>15.51</v>
      </c>
      <c r="C85" s="160">
        <v>311.31</v>
      </c>
      <c r="D85" s="359">
        <f t="shared" si="37"/>
        <v>9.7751846192669571E-5</v>
      </c>
      <c r="E85" s="259">
        <f t="shared" si="38"/>
        <v>2.1111290291736043E-3</v>
      </c>
      <c r="F85" s="337">
        <f t="shared" si="44"/>
        <v>19.0715667311412</v>
      </c>
      <c r="H85" s="24">
        <v>6.9580000000000002</v>
      </c>
      <c r="I85" s="160">
        <v>264.97500000000002</v>
      </c>
      <c r="J85" s="258">
        <f t="shared" si="39"/>
        <v>1.6535375830104744E-4</v>
      </c>
      <c r="K85" s="259">
        <f t="shared" si="40"/>
        <v>6.2733115463947942E-3</v>
      </c>
      <c r="L85" s="337">
        <f t="shared" si="45"/>
        <v>37.082063811440065</v>
      </c>
      <c r="N85" s="47">
        <f t="shared" si="48"/>
        <v>4.4861379754996777</v>
      </c>
      <c r="O85" s="163">
        <f t="shared" si="49"/>
        <v>8.511612219331214</v>
      </c>
      <c r="P85" s="337">
        <f t="shared" si="50"/>
        <v>0.89731396265919983</v>
      </c>
    </row>
    <row r="86" spans="1:16" ht="20.100000000000001" customHeight="1" x14ac:dyDescent="0.25">
      <c r="A86" s="44" t="s">
        <v>207</v>
      </c>
      <c r="B86" s="24">
        <v>334.73</v>
      </c>
      <c r="C86" s="160">
        <v>571.92999999999995</v>
      </c>
      <c r="D86" s="359">
        <f t="shared" si="37"/>
        <v>2.1096373614488901E-3</v>
      </c>
      <c r="E86" s="259">
        <f t="shared" si="38"/>
        <v>3.8785070368933198E-3</v>
      </c>
      <c r="F86" s="337">
        <f t="shared" si="44"/>
        <v>0.70863083679383354</v>
      </c>
      <c r="H86" s="24">
        <v>104.00900000000001</v>
      </c>
      <c r="I86" s="160">
        <v>252.32900000000001</v>
      </c>
      <c r="J86" s="258">
        <f t="shared" si="39"/>
        <v>2.4717273709591327E-3</v>
      </c>
      <c r="K86" s="259">
        <f t="shared" si="40"/>
        <v>5.9739161399764203E-3</v>
      </c>
      <c r="L86" s="337">
        <f t="shared" si="45"/>
        <v>1.4260304396734895</v>
      </c>
      <c r="N86" s="47">
        <f t="shared" ref="N86:O96" si="51">(H86/B86)*10</f>
        <v>3.1072506199026084</v>
      </c>
      <c r="O86" s="163">
        <f t="shared" si="51"/>
        <v>4.4118860699735984</v>
      </c>
      <c r="P86" s="337">
        <f t="shared" si="47"/>
        <v>0.41986811160790166</v>
      </c>
    </row>
    <row r="87" spans="1:16" ht="20.100000000000001" customHeight="1" x14ac:dyDescent="0.25">
      <c r="A87" s="44" t="s">
        <v>200</v>
      </c>
      <c r="B87" s="24">
        <v>3318.4199999999996</v>
      </c>
      <c r="C87" s="160">
        <v>2011.1900000000005</v>
      </c>
      <c r="D87" s="359">
        <f t="shared" si="37"/>
        <v>2.0914357281926404E-2</v>
      </c>
      <c r="E87" s="259">
        <f t="shared" si="38"/>
        <v>1.3638757483484828E-2</v>
      </c>
      <c r="F87" s="337">
        <f t="shared" si="44"/>
        <v>-0.39393144930418672</v>
      </c>
      <c r="H87" s="24">
        <v>373.09100000000007</v>
      </c>
      <c r="I87" s="160">
        <v>233.66399999999999</v>
      </c>
      <c r="J87" s="258">
        <f t="shared" si="39"/>
        <v>8.8663407643426416E-3</v>
      </c>
      <c r="K87" s="259">
        <f t="shared" si="40"/>
        <v>5.5320202629561017E-3</v>
      </c>
      <c r="L87" s="337">
        <f t="shared" si="45"/>
        <v>-0.37370775494450431</v>
      </c>
      <c r="N87" s="47">
        <f t="shared" ref="N87:N91" si="52">(H87/B87)*10</f>
        <v>1.1243031322135235</v>
      </c>
      <c r="O87" s="163">
        <f t="shared" ref="O87:O91" si="53">(I87/C87)*10</f>
        <v>1.1618196192304056</v>
      </c>
      <c r="P87" s="337">
        <f t="shared" ref="P87:P91" si="54">(O87-N87)/N87</f>
        <v>3.3368658275477477E-2</v>
      </c>
    </row>
    <row r="88" spans="1:16" ht="20.100000000000001" customHeight="1" x14ac:dyDescent="0.25">
      <c r="A88" s="44" t="s">
        <v>202</v>
      </c>
      <c r="B88" s="24">
        <v>28.270000000000003</v>
      </c>
      <c r="C88" s="160">
        <v>280.72000000000003</v>
      </c>
      <c r="D88" s="359">
        <f t="shared" si="37"/>
        <v>1.7817180476252542E-4</v>
      </c>
      <c r="E88" s="259">
        <f t="shared" si="38"/>
        <v>1.9036848834589773E-3</v>
      </c>
      <c r="F88" s="337">
        <f t="shared" si="44"/>
        <v>8.9299610894941637</v>
      </c>
      <c r="H88" s="24">
        <v>21.116999999999997</v>
      </c>
      <c r="I88" s="160">
        <v>219.547</v>
      </c>
      <c r="J88" s="258">
        <f t="shared" si="39"/>
        <v>5.0183606123070114E-4</v>
      </c>
      <c r="K88" s="259">
        <f t="shared" si="40"/>
        <v>5.1977987737572891E-3</v>
      </c>
      <c r="L88" s="337">
        <f t="shared" ref="L88:L89" si="55">(I88-H88)/H88</f>
        <v>9.3966946062414181</v>
      </c>
      <c r="N88" s="47">
        <f t="shared" ref="N88:N89" si="56">(H88/B88)*10</f>
        <v>7.4697559250088421</v>
      </c>
      <c r="O88" s="163">
        <f t="shared" ref="O88:O89" si="57">(I88/C88)*10</f>
        <v>7.8208535195212301</v>
      </c>
      <c r="P88" s="337">
        <f t="shared" ref="P88:P89" si="58">(O88-N88)/N88</f>
        <v>4.7002552431051808E-2</v>
      </c>
    </row>
    <row r="89" spans="1:16" ht="20.100000000000001" customHeight="1" x14ac:dyDescent="0.25">
      <c r="A89" s="44" t="s">
        <v>199</v>
      </c>
      <c r="B89" s="24">
        <v>4636.92</v>
      </c>
      <c r="C89" s="160">
        <v>1288.0900000000001</v>
      </c>
      <c r="D89" s="359">
        <f t="shared" si="37"/>
        <v>2.9224209583991839E-2</v>
      </c>
      <c r="E89" s="259">
        <f t="shared" si="38"/>
        <v>8.7351006751733903E-3</v>
      </c>
      <c r="F89" s="337">
        <f t="shared" si="44"/>
        <v>-0.72221000146649061</v>
      </c>
      <c r="H89" s="24">
        <v>1080.7540000000001</v>
      </c>
      <c r="I89" s="160">
        <v>203.77100000000002</v>
      </c>
      <c r="J89" s="258">
        <f t="shared" si="39"/>
        <v>2.5683635484175085E-2</v>
      </c>
      <c r="K89" s="259">
        <f t="shared" si="40"/>
        <v>4.8243002816130334E-3</v>
      </c>
      <c r="L89" s="337">
        <f t="shared" si="55"/>
        <v>-0.81145478064388388</v>
      </c>
      <c r="N89" s="47">
        <f t="shared" si="56"/>
        <v>2.3307583482139007</v>
      </c>
      <c r="O89" s="163">
        <f t="shared" si="57"/>
        <v>1.5819624405126969</v>
      </c>
      <c r="P89" s="337">
        <f t="shared" si="58"/>
        <v>-0.32126707098357871</v>
      </c>
    </row>
    <row r="90" spans="1:16" ht="20.100000000000001" customHeight="1" x14ac:dyDescent="0.25">
      <c r="A90" s="44" t="s">
        <v>203</v>
      </c>
      <c r="B90" s="24">
        <v>7.0000000000000007E-2</v>
      </c>
      <c r="C90" s="160">
        <v>652.77</v>
      </c>
      <c r="D90" s="359">
        <f t="shared" si="37"/>
        <v>4.4117532130798653E-7</v>
      </c>
      <c r="E90" s="259">
        <f t="shared" si="38"/>
        <v>4.4267183719561001E-3</v>
      </c>
      <c r="F90" s="337">
        <f t="shared" si="44"/>
        <v>9324.2857142857119</v>
      </c>
      <c r="H90" s="24">
        <v>3.0000000000000001E-3</v>
      </c>
      <c r="I90" s="160">
        <v>178.72700000000003</v>
      </c>
      <c r="J90" s="258">
        <f t="shared" si="39"/>
        <v>7.1293658364924167E-8</v>
      </c>
      <c r="K90" s="259">
        <f t="shared" si="40"/>
        <v>4.2313808953769313E-3</v>
      </c>
      <c r="L90" s="337">
        <f t="shared" si="45"/>
        <v>59574.666666666679</v>
      </c>
      <c r="N90" s="47">
        <f t="shared" si="52"/>
        <v>0.42857142857142849</v>
      </c>
      <c r="O90" s="163">
        <f t="shared" si="53"/>
        <v>2.7379781546333328</v>
      </c>
      <c r="P90" s="337">
        <f t="shared" si="54"/>
        <v>5.3886156941444447</v>
      </c>
    </row>
    <row r="91" spans="1:16" ht="20.100000000000001" customHeight="1" x14ac:dyDescent="0.25">
      <c r="A91" s="44" t="s">
        <v>213</v>
      </c>
      <c r="B91" s="24">
        <v>197.27</v>
      </c>
      <c r="C91" s="160">
        <v>567.66</v>
      </c>
      <c r="D91" s="359">
        <f t="shared" si="37"/>
        <v>1.243295080491807E-3</v>
      </c>
      <c r="E91" s="259">
        <f t="shared" si="38"/>
        <v>3.8495503025944818E-3</v>
      </c>
      <c r="F91" s="337">
        <f t="shared" si="44"/>
        <v>1.8775789527044151</v>
      </c>
      <c r="H91" s="24">
        <v>45.915999999999997</v>
      </c>
      <c r="I91" s="160">
        <v>127.80000000000001</v>
      </c>
      <c r="J91" s="258">
        <f t="shared" si="39"/>
        <v>1.0911732058279525E-3</v>
      </c>
      <c r="K91" s="259">
        <f t="shared" si="40"/>
        <v>3.0256787079130281E-3</v>
      </c>
      <c r="L91" s="337">
        <f t="shared" si="45"/>
        <v>1.783343496820281</v>
      </c>
      <c r="N91" s="47">
        <f t="shared" si="52"/>
        <v>2.3275713489126577</v>
      </c>
      <c r="O91" s="163">
        <f t="shared" si="53"/>
        <v>2.2513476376704369</v>
      </c>
      <c r="P91" s="337">
        <f t="shared" si="54"/>
        <v>-3.2748173875670576E-2</v>
      </c>
    </row>
    <row r="92" spans="1:16" ht="20.100000000000001" customHeight="1" x14ac:dyDescent="0.25">
      <c r="A92" s="44" t="s">
        <v>209</v>
      </c>
      <c r="B92" s="24">
        <v>1980.3099999999997</v>
      </c>
      <c r="C92" s="160">
        <v>569.97</v>
      </c>
      <c r="D92" s="359">
        <f t="shared" si="37"/>
        <v>1.2480912864848837E-2</v>
      </c>
      <c r="E92" s="259">
        <f t="shared" si="38"/>
        <v>3.8652154211495913E-3</v>
      </c>
      <c r="F92" s="337">
        <f t="shared" si="44"/>
        <v>-0.71218142614035174</v>
      </c>
      <c r="H92" s="24">
        <v>446.90600000000001</v>
      </c>
      <c r="I92" s="160">
        <v>116.997</v>
      </c>
      <c r="J92" s="258">
        <f t="shared" si="39"/>
        <v>1.0620521228411599E-2</v>
      </c>
      <c r="K92" s="259">
        <f t="shared" si="40"/>
        <v>2.7699165241760605E-3</v>
      </c>
      <c r="L92" s="337">
        <f t="shared" si="45"/>
        <v>-0.73820669223505608</v>
      </c>
      <c r="N92" s="47">
        <f t="shared" ref="N92:N94" si="59">(H92/B92)*10</f>
        <v>2.2567476809186444</v>
      </c>
      <c r="O92" s="163">
        <f t="shared" ref="O92:O94" si="60">(I92/C92)*10</f>
        <v>2.0526869835254486</v>
      </c>
      <c r="P92" s="337">
        <f t="shared" ref="P92:P94" si="61">(O92-N92)/N92</f>
        <v>-9.0422469077327094E-2</v>
      </c>
    </row>
    <row r="93" spans="1:16" ht="20.100000000000001" customHeight="1" x14ac:dyDescent="0.25">
      <c r="A93" s="44" t="s">
        <v>214</v>
      </c>
      <c r="B93" s="24"/>
      <c r="C93" s="160">
        <v>526.83000000000004</v>
      </c>
      <c r="D93" s="359">
        <f t="shared" si="37"/>
        <v>0</v>
      </c>
      <c r="E93" s="259">
        <f t="shared" si="38"/>
        <v>3.5726642460554752E-3</v>
      </c>
      <c r="F93" s="337"/>
      <c r="H93" s="24"/>
      <c r="I93" s="160">
        <v>114.35300000000001</v>
      </c>
      <c r="J93" s="258">
        <f t="shared" si="39"/>
        <v>0</v>
      </c>
      <c r="K93" s="259">
        <f t="shared" si="40"/>
        <v>2.7073195405788618E-3</v>
      </c>
      <c r="L93" s="337"/>
      <c r="N93" s="47"/>
      <c r="O93" s="163">
        <f t="shared" ref="O93" si="62">(I93/C93)*10</f>
        <v>2.170586337148606</v>
      </c>
      <c r="P93" s="337"/>
    </row>
    <row r="94" spans="1:16" ht="20.100000000000001" customHeight="1" x14ac:dyDescent="0.25">
      <c r="A94" s="44" t="s">
        <v>215</v>
      </c>
      <c r="B94" s="24">
        <v>61.559999999999995</v>
      </c>
      <c r="C94" s="160">
        <v>731.03</v>
      </c>
      <c r="D94" s="359">
        <f t="shared" si="37"/>
        <v>3.8798218256742351E-4</v>
      </c>
      <c r="E94" s="259">
        <f t="shared" si="38"/>
        <v>4.9574336005807065E-3</v>
      </c>
      <c r="F94" s="337">
        <f t="shared" si="44"/>
        <v>10.875081221572451</v>
      </c>
      <c r="H94" s="24">
        <v>13.037999999999998</v>
      </c>
      <c r="I94" s="160">
        <v>104.617</v>
      </c>
      <c r="J94" s="258">
        <f t="shared" si="39"/>
        <v>3.0984223925396035E-4</v>
      </c>
      <c r="K94" s="259">
        <f t="shared" si="40"/>
        <v>2.4768186962890238E-3</v>
      </c>
      <c r="L94" s="337">
        <f t="shared" si="45"/>
        <v>7.0240067495014591</v>
      </c>
      <c r="N94" s="47">
        <f t="shared" si="59"/>
        <v>2.1179337231968809</v>
      </c>
      <c r="O94" s="163">
        <f t="shared" si="60"/>
        <v>1.4310903793277978</v>
      </c>
      <c r="P94" s="337">
        <f t="shared" si="61"/>
        <v>-0.32429879006427947</v>
      </c>
    </row>
    <row r="95" spans="1:16" ht="20.100000000000001" customHeight="1" thickBot="1" x14ac:dyDescent="0.3">
      <c r="A95" s="13" t="s">
        <v>17</v>
      </c>
      <c r="B95" s="24">
        <f>B96-SUM(B68:B94)</f>
        <v>5526.8199999999779</v>
      </c>
      <c r="C95" s="160">
        <f>C96-SUM(C68:C94)</f>
        <v>4693.3200000000652</v>
      </c>
      <c r="D95" s="359">
        <f t="shared" si="37"/>
        <v>3.4832808418734228E-2</v>
      </c>
      <c r="E95" s="259">
        <f t="shared" si="38"/>
        <v>3.1827452042019845E-2</v>
      </c>
      <c r="F95" s="337">
        <f t="shared" si="44"/>
        <v>-0.15081004990209851</v>
      </c>
      <c r="H95" s="24">
        <f>H96-SUM(H68:H94)</f>
        <v>1812.1399999999921</v>
      </c>
      <c r="I95" s="160">
        <f>I96-SUM(I68:I94)</f>
        <v>1287.9730000000127</v>
      </c>
      <c r="J95" s="258">
        <f t="shared" si="39"/>
        <v>4.3064696689804373E-2</v>
      </c>
      <c r="K95" s="259">
        <f t="shared" si="40"/>
        <v>3.0492898923841195E-2</v>
      </c>
      <c r="L95" s="337">
        <f t="shared" si="45"/>
        <v>-0.28925303784474804</v>
      </c>
      <c r="N95" s="47">
        <f t="shared" si="51"/>
        <v>3.2788113236906562</v>
      </c>
      <c r="O95" s="163">
        <f t="shared" si="51"/>
        <v>2.7442684496262664</v>
      </c>
      <c r="P95" s="337">
        <f t="shared" si="47"/>
        <v>-0.16302947052857683</v>
      </c>
    </row>
    <row r="96" spans="1:16" s="2" customFormat="1" ht="26.25" customHeight="1" thickBot="1" x14ac:dyDescent="0.3">
      <c r="A96" s="17" t="s">
        <v>18</v>
      </c>
      <c r="B96" s="22">
        <v>158667.08000000002</v>
      </c>
      <c r="C96" s="165">
        <v>147461.38000000003</v>
      </c>
      <c r="D96" s="305">
        <f>SUM(D68:D95)</f>
        <v>0.99999999999999989</v>
      </c>
      <c r="E96" s="306">
        <f>SUM(E68:E95)</f>
        <v>1.0000000000000002</v>
      </c>
      <c r="F96" s="362">
        <f t="shared" si="44"/>
        <v>-7.0623975685441376E-2</v>
      </c>
      <c r="H96" s="22">
        <v>42079.478999999992</v>
      </c>
      <c r="I96" s="165">
        <v>42238.457000000002</v>
      </c>
      <c r="J96" s="367">
        <f>SUM(J68:J95)</f>
        <v>0.99999999999999989</v>
      </c>
      <c r="K96" s="305">
        <f>SUM(K68:K95)</f>
        <v>1.0000000000000002</v>
      </c>
      <c r="L96" s="362">
        <f t="shared" si="45"/>
        <v>3.7780410731798769E-3</v>
      </c>
      <c r="N96" s="43">
        <f t="shared" si="51"/>
        <v>2.6520610954710948</v>
      </c>
      <c r="O96" s="170">
        <f t="shared" si="51"/>
        <v>2.8643741839388719</v>
      </c>
      <c r="P96" s="362">
        <f t="shared" si="47"/>
        <v>8.0055881378578567E-2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137</v>
      </c>
      <c r="B1" s="5"/>
    </row>
    <row r="3" spans="1:19" ht="15.75" thickBot="1" x14ac:dyDescent="0.3"/>
    <row r="4" spans="1:19" x14ac:dyDescent="0.25">
      <c r="A4" s="437" t="s">
        <v>16</v>
      </c>
      <c r="B4" s="455"/>
      <c r="C4" s="455"/>
      <c r="D4" s="455"/>
      <c r="E4" s="458" t="s">
        <v>1</v>
      </c>
      <c r="F4" s="454"/>
      <c r="G4" s="449" t="s">
        <v>104</v>
      </c>
      <c r="H4" s="449"/>
      <c r="I4" s="148" t="s">
        <v>0</v>
      </c>
      <c r="K4" s="450" t="s">
        <v>19</v>
      </c>
      <c r="L4" s="454"/>
      <c r="M4" s="449" t="s">
        <v>104</v>
      </c>
      <c r="N4" s="449"/>
      <c r="O4" s="148" t="s">
        <v>0</v>
      </c>
      <c r="P4"/>
      <c r="Q4" s="448" t="s">
        <v>22</v>
      </c>
      <c r="R4" s="449"/>
      <c r="S4" s="148" t="s">
        <v>0</v>
      </c>
    </row>
    <row r="5" spans="1:19" x14ac:dyDescent="0.25">
      <c r="A5" s="456"/>
      <c r="B5" s="457"/>
      <c r="C5" s="457"/>
      <c r="D5" s="457"/>
      <c r="E5" s="459" t="s">
        <v>153</v>
      </c>
      <c r="F5" s="447"/>
      <c r="G5" s="451" t="str">
        <f>E5</f>
        <v>jan-maio</v>
      </c>
      <c r="H5" s="451"/>
      <c r="I5" s="149" t="s">
        <v>138</v>
      </c>
      <c r="K5" s="446" t="str">
        <f>E5</f>
        <v>jan-maio</v>
      </c>
      <c r="L5" s="447"/>
      <c r="M5" s="460" t="str">
        <f>E5</f>
        <v>jan-maio</v>
      </c>
      <c r="N5" s="453"/>
      <c r="O5" s="149" t="str">
        <f>I5</f>
        <v>2022/2021</v>
      </c>
      <c r="P5"/>
      <c r="Q5" s="446" t="str">
        <f>E5</f>
        <v>jan-maio</v>
      </c>
      <c r="R5" s="447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431097.19999999984</v>
      </c>
      <c r="F7" s="165">
        <v>409537.8</v>
      </c>
      <c r="G7" s="305">
        <f>E7/E15</f>
        <v>0.39939510935242284</v>
      </c>
      <c r="H7" s="306">
        <f>F7/F15</f>
        <v>0.39597991113909303</v>
      </c>
      <c r="I7" s="190">
        <f t="shared" ref="I7:I18" si="0">(F7-E7)/E7</f>
        <v>-5.0010531267658101E-2</v>
      </c>
      <c r="J7" s="11"/>
      <c r="K7" s="22">
        <v>89359.33000000006</v>
      </c>
      <c r="L7" s="165">
        <v>86233.961999999941</v>
      </c>
      <c r="M7" s="305">
        <f>K7/K15</f>
        <v>0.38136162835910353</v>
      </c>
      <c r="N7" s="306">
        <f>L7/L15</f>
        <v>0.37241072158994659</v>
      </c>
      <c r="O7" s="190">
        <f t="shared" ref="O7:O18" si="1">(L7-K7)/K7</f>
        <v>-3.4975284617735122E-2</v>
      </c>
      <c r="P7" s="51"/>
      <c r="Q7" s="219">
        <f t="shared" ref="Q7:Q18" si="2">(K7/E7)*10</f>
        <v>2.0728348502379532</v>
      </c>
      <c r="R7" s="220">
        <f t="shared" ref="R7:R18" si="3">(L7/F7)*10</f>
        <v>2.1056410910055177</v>
      </c>
      <c r="S7" s="67">
        <f>(R7-Q7)/Q7</f>
        <v>1.5826750869129016E-2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320023.57999999984</v>
      </c>
      <c r="F8" s="209">
        <v>277043.14999999997</v>
      </c>
      <c r="G8" s="307">
        <f>E8/E7</f>
        <v>0.74234669118704544</v>
      </c>
      <c r="H8" s="308">
        <f>F8/F7</f>
        <v>0.6764776047534562</v>
      </c>
      <c r="I8" s="245">
        <f t="shared" si="0"/>
        <v>-0.13430394722788833</v>
      </c>
      <c r="J8" s="4"/>
      <c r="K8" s="208">
        <v>77911.477000000057</v>
      </c>
      <c r="L8" s="209">
        <v>70325.913999999961</v>
      </c>
      <c r="M8" s="312">
        <f>K8/K7</f>
        <v>0.87188967285229202</v>
      </c>
      <c r="N8" s="308">
        <f>L8/L7</f>
        <v>0.81552456096126036</v>
      </c>
      <c r="O8" s="246">
        <f t="shared" si="1"/>
        <v>-9.7361304034835464E-2</v>
      </c>
      <c r="P8" s="56"/>
      <c r="Q8" s="221">
        <f t="shared" si="2"/>
        <v>2.4345542600329666</v>
      </c>
      <c r="R8" s="222">
        <f t="shared" si="3"/>
        <v>2.5384462312098304</v>
      </c>
      <c r="S8" s="210">
        <f t="shared" ref="S8:S18" si="4">(R8-Q8)/Q8</f>
        <v>4.2673918951987931E-2</v>
      </c>
    </row>
    <row r="9" spans="1:19" ht="24" customHeight="1" x14ac:dyDescent="0.25">
      <c r="A9" s="13"/>
      <c r="B9" s="1" t="s">
        <v>37</v>
      </c>
      <c r="D9" s="1"/>
      <c r="E9" s="24">
        <v>71866.960000000006</v>
      </c>
      <c r="F9" s="160">
        <v>94686.079999999987</v>
      </c>
      <c r="G9" s="309">
        <f>E9/E7</f>
        <v>0.16670709065148193</v>
      </c>
      <c r="H9" s="259">
        <f>F9/F7</f>
        <v>0.23120229683316165</v>
      </c>
      <c r="I9" s="210">
        <f t="shared" si="0"/>
        <v>0.31751892663888914</v>
      </c>
      <c r="J9" s="1"/>
      <c r="K9" s="24">
        <v>9090.2869999999984</v>
      </c>
      <c r="L9" s="160">
        <v>13134.306999999992</v>
      </c>
      <c r="M9" s="309">
        <f>K9/K7</f>
        <v>0.10172734061457256</v>
      </c>
      <c r="N9" s="259">
        <f>L9/L7</f>
        <v>0.15231014202965648</v>
      </c>
      <c r="O9" s="210">
        <f t="shared" si="1"/>
        <v>0.44487264263493481</v>
      </c>
      <c r="P9" s="7"/>
      <c r="Q9" s="221">
        <f t="shared" si="2"/>
        <v>1.2648770728579584</v>
      </c>
      <c r="R9" s="222">
        <f t="shared" si="3"/>
        <v>1.3871423339101159</v>
      </c>
      <c r="S9" s="210">
        <f t="shared" si="4"/>
        <v>9.6661773444831428E-2</v>
      </c>
    </row>
    <row r="10" spans="1:19" ht="24" customHeight="1" thickBot="1" x14ac:dyDescent="0.3">
      <c r="A10" s="13"/>
      <c r="B10" s="1" t="s">
        <v>36</v>
      </c>
      <c r="D10" s="1"/>
      <c r="E10" s="24">
        <v>39206.659999999989</v>
      </c>
      <c r="F10" s="160">
        <v>37808.57</v>
      </c>
      <c r="G10" s="309">
        <f>E10/E7</f>
        <v>9.0946218161472636E-2</v>
      </c>
      <c r="H10" s="259">
        <f>F10/F7</f>
        <v>9.232009841338211E-2</v>
      </c>
      <c r="I10" s="218">
        <f t="shared" si="0"/>
        <v>-3.5659502747747186E-2</v>
      </c>
      <c r="J10" s="1"/>
      <c r="K10" s="24">
        <v>2357.5660000000016</v>
      </c>
      <c r="L10" s="160">
        <v>2773.7409999999995</v>
      </c>
      <c r="M10" s="309">
        <f>K10/K7</f>
        <v>2.6382986533135377E-2</v>
      </c>
      <c r="N10" s="259">
        <f>L10/L7</f>
        <v>3.2165297009083285E-2</v>
      </c>
      <c r="O10" s="248">
        <f t="shared" si="1"/>
        <v>0.17652740156585123</v>
      </c>
      <c r="P10" s="7"/>
      <c r="Q10" s="221">
        <f t="shared" si="2"/>
        <v>0.60131773530313526</v>
      </c>
      <c r="R10" s="222">
        <f t="shared" si="3"/>
        <v>0.73362758760778302</v>
      </c>
      <c r="S10" s="210">
        <f t="shared" si="4"/>
        <v>0.22003317803016062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648278.06000000041</v>
      </c>
      <c r="F11" s="165">
        <v>624701.03000000119</v>
      </c>
      <c r="G11" s="305">
        <f>E11/E15</f>
        <v>0.60060489064757738</v>
      </c>
      <c r="H11" s="306">
        <f>F11/F15</f>
        <v>0.60402008886090708</v>
      </c>
      <c r="I11" s="190">
        <f t="shared" si="0"/>
        <v>-3.6368699566971613E-2</v>
      </c>
      <c r="J11" s="11"/>
      <c r="K11" s="22">
        <v>144957.1909999999</v>
      </c>
      <c r="L11" s="165">
        <v>145322.10499999984</v>
      </c>
      <c r="M11" s="305">
        <f>K11/K15</f>
        <v>0.61863837164089652</v>
      </c>
      <c r="N11" s="306">
        <f>L11/L15</f>
        <v>0.62758927841005341</v>
      </c>
      <c r="O11" s="190">
        <f t="shared" si="1"/>
        <v>2.5173914966380093E-3</v>
      </c>
      <c r="P11" s="7"/>
      <c r="Q11" s="223">
        <f t="shared" si="2"/>
        <v>2.2360341949564022</v>
      </c>
      <c r="R11" s="224">
        <f t="shared" si="3"/>
        <v>2.3262664542108977</v>
      </c>
      <c r="S11" s="69">
        <f t="shared" si="4"/>
        <v>4.0353702755540753E-2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508169.54000000027</v>
      </c>
      <c r="F12" s="161">
        <v>461420.78000000113</v>
      </c>
      <c r="G12" s="309">
        <f>E12/E11</f>
        <v>0.78387588807185604</v>
      </c>
      <c r="H12" s="259">
        <f>F12/F11</f>
        <v>0.73862657149772948</v>
      </c>
      <c r="I12" s="245">
        <f t="shared" si="0"/>
        <v>-9.199441587939157E-2</v>
      </c>
      <c r="J12" s="4"/>
      <c r="K12" s="36">
        <v>131326.41299999991</v>
      </c>
      <c r="L12" s="161">
        <v>128939.38499999985</v>
      </c>
      <c r="M12" s="309">
        <f>K12/K11</f>
        <v>0.90596687266104647</v>
      </c>
      <c r="N12" s="259">
        <f>L12/L11</f>
        <v>0.88726615266135866</v>
      </c>
      <c r="O12" s="245">
        <f t="shared" si="1"/>
        <v>-1.8176297863249074E-2</v>
      </c>
      <c r="P12" s="56"/>
      <c r="Q12" s="221">
        <f t="shared" si="2"/>
        <v>2.5843031245044683</v>
      </c>
      <c r="R12" s="222">
        <f t="shared" si="3"/>
        <v>2.7943991815886475</v>
      </c>
      <c r="S12" s="210">
        <f t="shared" si="4"/>
        <v>8.1296986832558371E-2</v>
      </c>
    </row>
    <row r="13" spans="1:19" ht="24" customHeight="1" x14ac:dyDescent="0.25">
      <c r="A13" s="13"/>
      <c r="B13" s="4" t="s">
        <v>37</v>
      </c>
      <c r="D13" s="4"/>
      <c r="E13" s="189">
        <v>64982.360000000044</v>
      </c>
      <c r="F13" s="187">
        <v>62417.819999999978</v>
      </c>
      <c r="G13" s="309">
        <f>E13/E11</f>
        <v>0.10023840695765641</v>
      </c>
      <c r="H13" s="259">
        <f>F13/F11</f>
        <v>9.991630716536494E-2</v>
      </c>
      <c r="I13" s="210">
        <f t="shared" si="0"/>
        <v>-3.9465171778926847E-2</v>
      </c>
      <c r="J13" s="211"/>
      <c r="K13" s="189">
        <v>7381.3969999999981</v>
      </c>
      <c r="L13" s="187">
        <v>7187.9720000000016</v>
      </c>
      <c r="M13" s="309">
        <f>K13/K11</f>
        <v>5.0921219906917226E-2</v>
      </c>
      <c r="N13" s="259">
        <f>L13/L11</f>
        <v>4.9462344355664337E-2</v>
      </c>
      <c r="O13" s="210">
        <f t="shared" si="1"/>
        <v>-2.6204389223340323E-2</v>
      </c>
      <c r="P13" s="212"/>
      <c r="Q13" s="221">
        <f t="shared" si="2"/>
        <v>1.1359078063646801</v>
      </c>
      <c r="R13" s="222">
        <f t="shared" si="3"/>
        <v>1.1515897222940505</v>
      </c>
      <c r="S13" s="210">
        <f t="shared" si="4"/>
        <v>1.3805623873259806E-2</v>
      </c>
    </row>
    <row r="14" spans="1:19" ht="24" customHeight="1" thickBot="1" x14ac:dyDescent="0.3">
      <c r="A14" s="13"/>
      <c r="B14" s="1" t="s">
        <v>36</v>
      </c>
      <c r="D14" s="1"/>
      <c r="E14" s="189">
        <v>75126.16</v>
      </c>
      <c r="F14" s="187">
        <v>100862.43000000004</v>
      </c>
      <c r="G14" s="309">
        <f>E14/E11</f>
        <v>0.11588570497048745</v>
      </c>
      <c r="H14" s="259">
        <f>F14/F11</f>
        <v>0.16145712133690551</v>
      </c>
      <c r="I14" s="218">
        <f t="shared" si="0"/>
        <v>0.34257401150278455</v>
      </c>
      <c r="J14" s="211"/>
      <c r="K14" s="189">
        <v>6249.3809999999994</v>
      </c>
      <c r="L14" s="187">
        <v>9194.7480000000014</v>
      </c>
      <c r="M14" s="309">
        <f>K14/K11</f>
        <v>4.3111907432036287E-2</v>
      </c>
      <c r="N14" s="259">
        <f>L14/L11</f>
        <v>6.327150298297711E-2</v>
      </c>
      <c r="O14" s="248">
        <f t="shared" si="1"/>
        <v>0.47130539808662686</v>
      </c>
      <c r="P14" s="212"/>
      <c r="Q14" s="221">
        <f t="shared" si="2"/>
        <v>0.83185151483850628</v>
      </c>
      <c r="R14" s="222">
        <f t="shared" si="3"/>
        <v>0.91161277791938955</v>
      </c>
      <c r="S14" s="210">
        <f t="shared" si="4"/>
        <v>9.5884014945104637E-2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1079375.26</v>
      </c>
      <c r="F15" s="165">
        <v>1034238.8300000011</v>
      </c>
      <c r="G15" s="305">
        <f>G7+G11</f>
        <v>1.0000000000000002</v>
      </c>
      <c r="H15" s="306">
        <f>H7+H11</f>
        <v>1</v>
      </c>
      <c r="I15" s="190">
        <f t="shared" si="0"/>
        <v>-4.1817180430834489E-2</v>
      </c>
      <c r="J15" s="11"/>
      <c r="K15" s="22">
        <v>234316.52099999995</v>
      </c>
      <c r="L15" s="165">
        <v>231556.06699999978</v>
      </c>
      <c r="M15" s="305">
        <f>M7+M11</f>
        <v>1</v>
      </c>
      <c r="N15" s="306">
        <f>N7+N11</f>
        <v>1</v>
      </c>
      <c r="O15" s="190">
        <f t="shared" si="1"/>
        <v>-1.1780876517879731E-2</v>
      </c>
      <c r="P15" s="7"/>
      <c r="Q15" s="223">
        <f t="shared" si="2"/>
        <v>2.170853174826334</v>
      </c>
      <c r="R15" s="224">
        <f t="shared" si="3"/>
        <v>2.2389032424938011</v>
      </c>
      <c r="S15" s="69">
        <f t="shared" si="4"/>
        <v>3.1347153486283599E-2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828193.12000000011</v>
      </c>
      <c r="F16" s="209">
        <f t="shared" ref="F16:F17" si="5">F8+F12</f>
        <v>738463.9300000011</v>
      </c>
      <c r="G16" s="307">
        <f>E16/E15</f>
        <v>0.76728932994072896</v>
      </c>
      <c r="H16" s="308">
        <f>F16/F15</f>
        <v>0.71401682916894571</v>
      </c>
      <c r="I16" s="246">
        <f t="shared" si="0"/>
        <v>-0.10834331731709991</v>
      </c>
      <c r="J16" s="4"/>
      <c r="K16" s="208">
        <f t="shared" ref="K16:L18" si="6">K8+K12</f>
        <v>209237.88999999996</v>
      </c>
      <c r="L16" s="209">
        <f t="shared" si="6"/>
        <v>199265.29899999982</v>
      </c>
      <c r="M16" s="312">
        <f>K16/K15</f>
        <v>0.89297113625206137</v>
      </c>
      <c r="N16" s="308">
        <f>L16/L15</f>
        <v>0.86054881472831379</v>
      </c>
      <c r="O16" s="246">
        <f t="shared" si="1"/>
        <v>-4.7661496682078627E-2</v>
      </c>
      <c r="P16" s="56"/>
      <c r="Q16" s="221">
        <f t="shared" si="2"/>
        <v>2.5264383988121026</v>
      </c>
      <c r="R16" s="222">
        <f t="shared" si="3"/>
        <v>2.6983755184901117</v>
      </c>
      <c r="S16" s="210">
        <f t="shared" si="4"/>
        <v>6.805514029506976E-2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136849.32000000007</v>
      </c>
      <c r="F17" s="187">
        <f t="shared" si="5"/>
        <v>157103.89999999997</v>
      </c>
      <c r="G17" s="310">
        <f>E17/E15</f>
        <v>0.1267856741500635</v>
      </c>
      <c r="H17" s="259">
        <f>F17/F15</f>
        <v>0.15190292168782699</v>
      </c>
      <c r="I17" s="210">
        <f t="shared" si="0"/>
        <v>0.14800643510687442</v>
      </c>
      <c r="J17" s="211"/>
      <c r="K17" s="189">
        <f t="shared" si="6"/>
        <v>16471.683999999997</v>
      </c>
      <c r="L17" s="187">
        <f t="shared" si="6"/>
        <v>20322.278999999995</v>
      </c>
      <c r="M17" s="309">
        <f>K17/K15</f>
        <v>7.0296724830597845E-2</v>
      </c>
      <c r="N17" s="259">
        <f>L17/L15</f>
        <v>8.7763966901372586E-2</v>
      </c>
      <c r="O17" s="210">
        <f t="shared" si="1"/>
        <v>0.23377057257776424</v>
      </c>
      <c r="P17" s="212"/>
      <c r="Q17" s="221">
        <f t="shared" si="2"/>
        <v>1.2036365251942787</v>
      </c>
      <c r="R17" s="222">
        <f t="shared" si="3"/>
        <v>1.2935566208095406</v>
      </c>
      <c r="S17" s="210">
        <f t="shared" si="4"/>
        <v>7.4707018051606525E-2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114332.81999999999</v>
      </c>
      <c r="F18" s="217">
        <f>F10+F14</f>
        <v>138671.00000000003</v>
      </c>
      <c r="G18" s="311">
        <f>E18/E15</f>
        <v>0.10592499590920769</v>
      </c>
      <c r="H18" s="265">
        <f>F18/F15</f>
        <v>0.13408024914322728</v>
      </c>
      <c r="I18" s="247">
        <f t="shared" si="0"/>
        <v>0.21287133475759662</v>
      </c>
      <c r="J18" s="211"/>
      <c r="K18" s="216">
        <f t="shared" si="6"/>
        <v>8606.9470000000001</v>
      </c>
      <c r="L18" s="217">
        <f t="shared" si="6"/>
        <v>11968.489000000001</v>
      </c>
      <c r="M18" s="311">
        <f>K18/K15</f>
        <v>3.6732138917340798E-2</v>
      </c>
      <c r="N18" s="265">
        <f>L18/L15</f>
        <v>5.1687218370313801E-2</v>
      </c>
      <c r="O18" s="247">
        <f t="shared" si="1"/>
        <v>0.39056148480988684</v>
      </c>
      <c r="P18" s="212"/>
      <c r="Q18" s="225">
        <f t="shared" si="2"/>
        <v>0.75279757815822279</v>
      </c>
      <c r="R18" s="226">
        <f t="shared" si="3"/>
        <v>0.86308521608699718</v>
      </c>
      <c r="S18" s="218">
        <f t="shared" si="4"/>
        <v>0.14650370980018504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139</v>
      </c>
    </row>
    <row r="3" spans="1:16" ht="8.25" customHeight="1" thickBot="1" x14ac:dyDescent="0.3"/>
    <row r="4" spans="1:16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6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F5</f>
        <v>2022/2021</v>
      </c>
    </row>
    <row r="6" spans="1:16" ht="19.5" customHeight="1" thickBot="1" x14ac:dyDescent="0.3">
      <c r="A6" s="467"/>
      <c r="B6" s="117"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113825.86000000006</v>
      </c>
      <c r="C7" s="167">
        <v>97208.190000000017</v>
      </c>
      <c r="D7" s="309">
        <f>B7/$B$33</f>
        <v>0.10545531680983689</v>
      </c>
      <c r="E7" s="308">
        <f>C7/$C$33</f>
        <v>9.3990079641469298E-2</v>
      </c>
      <c r="F7" s="64">
        <f>(C7-B7)/B7</f>
        <v>-0.14599204433860666</v>
      </c>
      <c r="H7" s="45">
        <v>30155.793000000001</v>
      </c>
      <c r="I7" s="167">
        <v>28522.606999999985</v>
      </c>
      <c r="J7" s="309">
        <f>H7/$H$33</f>
        <v>0.12869682799703225</v>
      </c>
      <c r="K7" s="308">
        <f>I7/$I$33</f>
        <v>0.12317797313425606</v>
      </c>
      <c r="L7" s="64">
        <f>(I7-H7)/H7</f>
        <v>-5.4158283948958531E-2</v>
      </c>
      <c r="N7" s="39">
        <f t="shared" ref="N7:N33" si="0">(H7/B7)*10</f>
        <v>2.6492919095889094</v>
      </c>
      <c r="O7" s="172">
        <f t="shared" ref="O7:O33" si="1">(I7/C7)*10</f>
        <v>2.9341773568667397</v>
      </c>
      <c r="P7" s="73">
        <f>(O7-N7)/N7</f>
        <v>0.10753267552235724</v>
      </c>
    </row>
    <row r="8" spans="1:16" ht="20.100000000000001" customHeight="1" x14ac:dyDescent="0.25">
      <c r="A8" s="13" t="s">
        <v>165</v>
      </c>
      <c r="B8" s="24">
        <v>91818.059999999954</v>
      </c>
      <c r="C8" s="160">
        <v>81528.719999999987</v>
      </c>
      <c r="D8" s="309">
        <f t="shared" ref="D8:D32" si="2">B8/$B$33</f>
        <v>8.5065929711970564E-2</v>
      </c>
      <c r="E8" s="259">
        <f t="shared" ref="E8:E32" si="3">C8/$C$33</f>
        <v>7.8829683855517196E-2</v>
      </c>
      <c r="F8" s="64">
        <f t="shared" ref="F8:F33" si="4">(C8-B8)/B8</f>
        <v>-0.11206226748855261</v>
      </c>
      <c r="H8" s="24">
        <v>24262.067000000006</v>
      </c>
      <c r="I8" s="160">
        <v>22438.880999999994</v>
      </c>
      <c r="J8" s="309">
        <f t="shared" ref="J8:J32" si="5">H8/$H$33</f>
        <v>0.10354398783515568</v>
      </c>
      <c r="K8" s="259">
        <f t="shared" ref="K8:K32" si="6">I8/$I$33</f>
        <v>9.6904742297251059E-2</v>
      </c>
      <c r="L8" s="64">
        <f t="shared" ref="L8:L33" si="7">(I8-H8)/H8</f>
        <v>-7.5145534797179975E-2</v>
      </c>
      <c r="N8" s="39">
        <f t="shared" si="0"/>
        <v>2.6424068424011593</v>
      </c>
      <c r="O8" s="173">
        <f t="shared" si="1"/>
        <v>2.752267053867643</v>
      </c>
      <c r="P8" s="64">
        <f t="shared" ref="P8:P71" si="8">(O8-N8)/N8</f>
        <v>4.1575812514417186E-2</v>
      </c>
    </row>
    <row r="9" spans="1:16" ht="20.100000000000001" customHeight="1" x14ac:dyDescent="0.25">
      <c r="A9" s="13" t="s">
        <v>167</v>
      </c>
      <c r="B9" s="24">
        <v>55953.429999999993</v>
      </c>
      <c r="C9" s="160">
        <v>52093.859999999979</v>
      </c>
      <c r="D9" s="309">
        <f t="shared" si="2"/>
        <v>5.1838718260042382E-2</v>
      </c>
      <c r="E9" s="259">
        <f t="shared" si="3"/>
        <v>5.0369274957506656E-2</v>
      </c>
      <c r="F9" s="64">
        <f t="shared" si="4"/>
        <v>-6.8978255667257835E-2</v>
      </c>
      <c r="H9" s="24">
        <v>17411.848000000005</v>
      </c>
      <c r="I9" s="160">
        <v>18043.147000000001</v>
      </c>
      <c r="J9" s="309">
        <f t="shared" si="5"/>
        <v>7.4309092358024562E-2</v>
      </c>
      <c r="K9" s="259">
        <f t="shared" si="6"/>
        <v>7.7921288065408392E-2</v>
      </c>
      <c r="L9" s="64">
        <f t="shared" si="7"/>
        <v>3.6256863717165189E-2</v>
      </c>
      <c r="N9" s="39">
        <f t="shared" si="0"/>
        <v>3.1118464051265504</v>
      </c>
      <c r="O9" s="173">
        <f t="shared" si="1"/>
        <v>3.4635841920717736</v>
      </c>
      <c r="P9" s="64">
        <f t="shared" si="8"/>
        <v>0.11303185991627339</v>
      </c>
    </row>
    <row r="10" spans="1:16" ht="20.100000000000001" customHeight="1" x14ac:dyDescent="0.25">
      <c r="A10" s="13" t="s">
        <v>166</v>
      </c>
      <c r="B10" s="24">
        <v>68063.63</v>
      </c>
      <c r="C10" s="160">
        <v>68658.17</v>
      </c>
      <c r="D10" s="309">
        <f t="shared" si="2"/>
        <v>6.3058356553401085E-2</v>
      </c>
      <c r="E10" s="259">
        <f t="shared" si="3"/>
        <v>6.6385217812794745E-2</v>
      </c>
      <c r="F10" s="64">
        <f t="shared" si="4"/>
        <v>8.7350615886927219E-3</v>
      </c>
      <c r="H10" s="24">
        <v>16237.164999999995</v>
      </c>
      <c r="I10" s="160">
        <v>17328.7</v>
      </c>
      <c r="J10" s="309">
        <f t="shared" si="5"/>
        <v>6.9295860704589388E-2</v>
      </c>
      <c r="K10" s="259">
        <f t="shared" si="6"/>
        <v>7.483587117585655E-2</v>
      </c>
      <c r="L10" s="64">
        <f t="shared" si="7"/>
        <v>6.7224481613631787E-2</v>
      </c>
      <c r="N10" s="39">
        <f t="shared" si="0"/>
        <v>2.3855861052371132</v>
      </c>
      <c r="O10" s="173">
        <f t="shared" si="1"/>
        <v>2.523909390535751</v>
      </c>
      <c r="P10" s="64">
        <f t="shared" si="8"/>
        <v>5.7982935512147143E-2</v>
      </c>
    </row>
    <row r="11" spans="1:16" ht="20.100000000000001" customHeight="1" x14ac:dyDescent="0.25">
      <c r="A11" s="13" t="s">
        <v>172</v>
      </c>
      <c r="B11" s="24">
        <v>86258.590000000026</v>
      </c>
      <c r="C11" s="160">
        <v>119198.02999999997</v>
      </c>
      <c r="D11" s="309">
        <f t="shared" si="2"/>
        <v>7.9915292851904005E-2</v>
      </c>
      <c r="E11" s="259">
        <f t="shared" si="3"/>
        <v>0.1152519384715037</v>
      </c>
      <c r="F11" s="64">
        <f t="shared" si="4"/>
        <v>0.38186851883389161</v>
      </c>
      <c r="H11" s="24">
        <v>10081.055999999999</v>
      </c>
      <c r="I11" s="160">
        <v>14390.840000000006</v>
      </c>
      <c r="J11" s="309">
        <f t="shared" si="5"/>
        <v>4.3023240345907994E-2</v>
      </c>
      <c r="K11" s="259">
        <f t="shared" si="6"/>
        <v>6.2148403997551102E-2</v>
      </c>
      <c r="L11" s="64">
        <f t="shared" si="7"/>
        <v>0.42751314941609364</v>
      </c>
      <c r="N11" s="39">
        <f t="shared" si="0"/>
        <v>1.1687016910431756</v>
      </c>
      <c r="O11" s="173">
        <f t="shared" si="1"/>
        <v>1.2073051878458065</v>
      </c>
      <c r="P11" s="64">
        <f t="shared" si="8"/>
        <v>3.3031095187492837E-2</v>
      </c>
    </row>
    <row r="12" spans="1:16" ht="20.100000000000001" customHeight="1" x14ac:dyDescent="0.25">
      <c r="A12" s="13" t="s">
        <v>164</v>
      </c>
      <c r="B12" s="24">
        <v>92930.43</v>
      </c>
      <c r="C12" s="160">
        <v>83433.620000000024</v>
      </c>
      <c r="D12" s="309">
        <f t="shared" si="2"/>
        <v>8.6096498079824432E-2</v>
      </c>
      <c r="E12" s="259">
        <f t="shared" si="3"/>
        <v>8.0671521489867115E-2</v>
      </c>
      <c r="F12" s="64">
        <f t="shared" si="4"/>
        <v>-0.10219268327930872</v>
      </c>
      <c r="H12" s="24">
        <v>14687.871999999998</v>
      </c>
      <c r="I12" s="160">
        <v>13820.318000000001</v>
      </c>
      <c r="J12" s="309">
        <f t="shared" si="5"/>
        <v>6.2683894150169617E-2</v>
      </c>
      <c r="K12" s="259">
        <f t="shared" si="6"/>
        <v>5.9684542836875902E-2</v>
      </c>
      <c r="L12" s="64">
        <f t="shared" si="7"/>
        <v>-5.9066010379175186E-2</v>
      </c>
      <c r="N12" s="39">
        <f t="shared" si="0"/>
        <v>1.5805234087478126</v>
      </c>
      <c r="O12" s="173">
        <f t="shared" si="1"/>
        <v>1.6564447281563472</v>
      </c>
      <c r="P12" s="64">
        <f t="shared" si="8"/>
        <v>4.8035555176423585E-2</v>
      </c>
    </row>
    <row r="13" spans="1:16" ht="20.100000000000001" customHeight="1" x14ac:dyDescent="0.25">
      <c r="A13" s="13" t="s">
        <v>171</v>
      </c>
      <c r="B13" s="24">
        <v>42766.789999999994</v>
      </c>
      <c r="C13" s="160">
        <v>39463.909999999989</v>
      </c>
      <c r="D13" s="309">
        <f t="shared" si="2"/>
        <v>3.962179937309291E-2</v>
      </c>
      <c r="E13" s="259">
        <f t="shared" si="3"/>
        <v>3.8157443769540146E-2</v>
      </c>
      <c r="F13" s="64">
        <f t="shared" si="4"/>
        <v>-7.7230018900179442E-2</v>
      </c>
      <c r="H13" s="24">
        <v>12538.131000000001</v>
      </c>
      <c r="I13" s="160">
        <v>12888.014000000001</v>
      </c>
      <c r="J13" s="309">
        <f t="shared" si="5"/>
        <v>5.3509376745995638E-2</v>
      </c>
      <c r="K13" s="259">
        <f t="shared" si="6"/>
        <v>5.5658286854561256E-2</v>
      </c>
      <c r="L13" s="64">
        <f t="shared" si="7"/>
        <v>2.7905514785257848E-2</v>
      </c>
      <c r="N13" s="39">
        <f t="shared" si="0"/>
        <v>2.9317447019053811</v>
      </c>
      <c r="O13" s="173">
        <f t="shared" si="1"/>
        <v>3.2657721954058792</v>
      </c>
      <c r="P13" s="64">
        <f t="shared" si="8"/>
        <v>0.11393471378439229</v>
      </c>
    </row>
    <row r="14" spans="1:16" ht="20.100000000000001" customHeight="1" x14ac:dyDescent="0.25">
      <c r="A14" s="13" t="s">
        <v>168</v>
      </c>
      <c r="B14" s="24">
        <v>86280.210000000036</v>
      </c>
      <c r="C14" s="160">
        <v>66097.3</v>
      </c>
      <c r="D14" s="309">
        <f t="shared" si="2"/>
        <v>7.993532295709653E-2</v>
      </c>
      <c r="E14" s="259">
        <f t="shared" si="3"/>
        <v>6.3909126289524443E-2</v>
      </c>
      <c r="F14" s="64">
        <f t="shared" si="4"/>
        <v>-0.23392281961297989</v>
      </c>
      <c r="H14" s="24">
        <v>16456.977000000003</v>
      </c>
      <c r="I14" s="160">
        <v>12868.865000000002</v>
      </c>
      <c r="J14" s="309">
        <f t="shared" si="5"/>
        <v>7.0233959303279345E-2</v>
      </c>
      <c r="K14" s="259">
        <f t="shared" si="6"/>
        <v>5.557558982032635E-2</v>
      </c>
      <c r="L14" s="64">
        <f t="shared" si="7"/>
        <v>-0.21802983622083208</v>
      </c>
      <c r="N14" s="39">
        <f t="shared" si="0"/>
        <v>1.907387221241116</v>
      </c>
      <c r="O14" s="173">
        <f t="shared" si="1"/>
        <v>1.9469577426006812</v>
      </c>
      <c r="P14" s="64">
        <f t="shared" si="8"/>
        <v>2.0745929782321322E-2</v>
      </c>
    </row>
    <row r="15" spans="1:16" ht="20.100000000000001" customHeight="1" x14ac:dyDescent="0.25">
      <c r="A15" s="13" t="s">
        <v>173</v>
      </c>
      <c r="B15" s="24">
        <v>52100.57</v>
      </c>
      <c r="C15" s="160">
        <v>51493.350000000006</v>
      </c>
      <c r="D15" s="309">
        <f t="shared" si="2"/>
        <v>4.8269190457450359E-2</v>
      </c>
      <c r="E15" s="259">
        <f t="shared" si="3"/>
        <v>4.9788645046328427E-2</v>
      </c>
      <c r="F15" s="64">
        <f t="shared" si="4"/>
        <v>-1.1654766924814717E-2</v>
      </c>
      <c r="H15" s="24">
        <v>11493.269</v>
      </c>
      <c r="I15" s="160">
        <v>11305.648999999999</v>
      </c>
      <c r="J15" s="309">
        <f t="shared" si="5"/>
        <v>4.9050186264928367E-2</v>
      </c>
      <c r="K15" s="259">
        <f t="shared" si="6"/>
        <v>4.8824671909805772E-2</v>
      </c>
      <c r="L15" s="64">
        <f t="shared" si="7"/>
        <v>-1.6324337314301163E-2</v>
      </c>
      <c r="N15" s="39">
        <f t="shared" si="0"/>
        <v>2.2059775929514784</v>
      </c>
      <c r="O15" s="173">
        <f t="shared" si="1"/>
        <v>2.1955551542092326</v>
      </c>
      <c r="P15" s="64">
        <f t="shared" si="8"/>
        <v>-4.7246349081457081E-3</v>
      </c>
    </row>
    <row r="16" spans="1:16" ht="20.100000000000001" customHeight="1" x14ac:dyDescent="0.25">
      <c r="A16" s="13" t="s">
        <v>174</v>
      </c>
      <c r="B16" s="24">
        <v>56412.98</v>
      </c>
      <c r="C16" s="160">
        <v>45017.189999999995</v>
      </c>
      <c r="D16" s="309">
        <f t="shared" si="2"/>
        <v>5.2264473803114594E-2</v>
      </c>
      <c r="E16" s="259">
        <f t="shared" si="3"/>
        <v>4.3526880536867867E-2</v>
      </c>
      <c r="F16" s="64">
        <f t="shared" si="4"/>
        <v>-0.20200652403046263</v>
      </c>
      <c r="H16" s="24">
        <v>12191.664000000001</v>
      </c>
      <c r="I16" s="160">
        <v>10247.068000000001</v>
      </c>
      <c r="J16" s="309">
        <f t="shared" si="5"/>
        <v>5.2030748612898699E-2</v>
      </c>
      <c r="K16" s="259">
        <f t="shared" si="6"/>
        <v>4.4253075001485516E-2</v>
      </c>
      <c r="L16" s="64">
        <f t="shared" si="7"/>
        <v>-0.15950209913921506</v>
      </c>
      <c r="N16" s="39">
        <f t="shared" si="0"/>
        <v>2.1611451832539248</v>
      </c>
      <c r="O16" s="173">
        <f t="shared" si="1"/>
        <v>2.2762566921658154</v>
      </c>
      <c r="P16" s="64">
        <f t="shared" si="8"/>
        <v>5.3264125799532422E-2</v>
      </c>
    </row>
    <row r="17" spans="1:16" ht="20.100000000000001" customHeight="1" x14ac:dyDescent="0.25">
      <c r="A17" s="13" t="s">
        <v>170</v>
      </c>
      <c r="B17" s="24">
        <v>23307.409999999993</v>
      </c>
      <c r="C17" s="160">
        <v>25235.379999999997</v>
      </c>
      <c r="D17" s="309">
        <f t="shared" si="2"/>
        <v>2.1593426182475214E-2</v>
      </c>
      <c r="E17" s="259">
        <f t="shared" si="3"/>
        <v>2.4399954118914678E-2</v>
      </c>
      <c r="F17" s="64">
        <f t="shared" si="4"/>
        <v>8.2719186730743799E-2</v>
      </c>
      <c r="H17" s="24">
        <v>6026.4910000000018</v>
      </c>
      <c r="I17" s="160">
        <v>6599.3999999999987</v>
      </c>
      <c r="J17" s="309">
        <f t="shared" si="5"/>
        <v>2.5719445535810088E-2</v>
      </c>
      <c r="K17" s="259">
        <f t="shared" si="6"/>
        <v>2.8500224958476258E-2</v>
      </c>
      <c r="L17" s="64">
        <f t="shared" si="7"/>
        <v>9.5065105050351317E-2</v>
      </c>
      <c r="N17" s="39">
        <f t="shared" si="0"/>
        <v>2.5856545193138163</v>
      </c>
      <c r="O17" s="173">
        <f t="shared" si="1"/>
        <v>2.6151379531435626</v>
      </c>
      <c r="P17" s="64">
        <f t="shared" si="8"/>
        <v>1.1402696535641823E-2</v>
      </c>
    </row>
    <row r="18" spans="1:16" ht="20.100000000000001" customHeight="1" x14ac:dyDescent="0.25">
      <c r="A18" s="13" t="s">
        <v>175</v>
      </c>
      <c r="B18" s="24">
        <v>16147.889999999996</v>
      </c>
      <c r="C18" s="160">
        <v>34478.660000000011</v>
      </c>
      <c r="D18" s="309">
        <f t="shared" si="2"/>
        <v>1.4960404039647894E-2</v>
      </c>
      <c r="E18" s="259">
        <f t="shared" si="3"/>
        <v>3.333723217489331E-2</v>
      </c>
      <c r="F18" s="64">
        <f t="shared" si="4"/>
        <v>1.1351805096517267</v>
      </c>
      <c r="H18" s="24">
        <v>3469.3019999999992</v>
      </c>
      <c r="I18" s="160">
        <v>5926.9850000000006</v>
      </c>
      <c r="J18" s="309">
        <f t="shared" si="5"/>
        <v>1.4806049463324008E-2</v>
      </c>
      <c r="K18" s="259">
        <f t="shared" si="6"/>
        <v>2.5596327821546572E-2</v>
      </c>
      <c r="L18" s="64">
        <f t="shared" si="7"/>
        <v>0.70840849254403393</v>
      </c>
      <c r="N18" s="39">
        <f t="shared" si="0"/>
        <v>2.1484553090217982</v>
      </c>
      <c r="O18" s="173">
        <f t="shared" si="1"/>
        <v>1.7190299739026975</v>
      </c>
      <c r="P18" s="64">
        <f t="shared" si="8"/>
        <v>-0.19987631733173916</v>
      </c>
    </row>
    <row r="19" spans="1:16" ht="20.100000000000001" customHeight="1" x14ac:dyDescent="0.25">
      <c r="A19" s="13" t="s">
        <v>178</v>
      </c>
      <c r="B19" s="24">
        <v>22823.800000000003</v>
      </c>
      <c r="C19" s="160">
        <v>21960.73</v>
      </c>
      <c r="D19" s="309">
        <f t="shared" si="2"/>
        <v>2.1145379967297012E-2</v>
      </c>
      <c r="E19" s="259">
        <f t="shared" si="3"/>
        <v>2.1233712526535095E-2</v>
      </c>
      <c r="F19" s="64">
        <f t="shared" si="4"/>
        <v>-3.7814474364479322E-2</v>
      </c>
      <c r="H19" s="24">
        <v>5079.953999999997</v>
      </c>
      <c r="I19" s="160">
        <v>4777.2640000000001</v>
      </c>
      <c r="J19" s="309">
        <f t="shared" si="5"/>
        <v>2.1679879755469724E-2</v>
      </c>
      <c r="K19" s="259">
        <f t="shared" si="6"/>
        <v>2.0631132934210709E-2</v>
      </c>
      <c r="L19" s="64">
        <f t="shared" si="7"/>
        <v>-5.9585185220180546E-2</v>
      </c>
      <c r="N19" s="39">
        <f t="shared" si="0"/>
        <v>2.2257266537561651</v>
      </c>
      <c r="O19" s="173">
        <f t="shared" si="1"/>
        <v>2.1753666658622004</v>
      </c>
      <c r="P19" s="64">
        <f t="shared" si="8"/>
        <v>-2.2626312988154457E-2</v>
      </c>
    </row>
    <row r="20" spans="1:16" ht="20.100000000000001" customHeight="1" x14ac:dyDescent="0.25">
      <c r="A20" s="13" t="s">
        <v>177</v>
      </c>
      <c r="B20" s="24">
        <v>21693.020000000008</v>
      </c>
      <c r="C20" s="160">
        <v>19966.099999999999</v>
      </c>
      <c r="D20" s="309">
        <f t="shared" si="2"/>
        <v>2.0097755436788507E-2</v>
      </c>
      <c r="E20" s="259">
        <f t="shared" si="3"/>
        <v>1.9305115434507521E-2</v>
      </c>
      <c r="F20" s="64">
        <f t="shared" si="4"/>
        <v>-7.9607173182895175E-2</v>
      </c>
      <c r="H20" s="24">
        <v>4513.2289999999985</v>
      </c>
      <c r="I20" s="160">
        <v>4589.389000000001</v>
      </c>
      <c r="J20" s="309">
        <f t="shared" si="5"/>
        <v>1.9261249615429368E-2</v>
      </c>
      <c r="K20" s="259">
        <f t="shared" si="6"/>
        <v>1.9819774361602031E-2</v>
      </c>
      <c r="L20" s="64">
        <f t="shared" si="7"/>
        <v>1.6874836176051029E-2</v>
      </c>
      <c r="N20" s="39">
        <f t="shared" si="0"/>
        <v>2.0804982432137145</v>
      </c>
      <c r="O20" s="173">
        <f t="shared" si="1"/>
        <v>2.2985906110857912</v>
      </c>
      <c r="P20" s="64">
        <f t="shared" si="8"/>
        <v>0.10482698968069915</v>
      </c>
    </row>
    <row r="21" spans="1:16" ht="20.100000000000001" customHeight="1" x14ac:dyDescent="0.25">
      <c r="A21" s="13" t="s">
        <v>169</v>
      </c>
      <c r="B21" s="24">
        <v>18888.809999999994</v>
      </c>
      <c r="C21" s="160">
        <v>17142.620000000003</v>
      </c>
      <c r="D21" s="309">
        <f t="shared" si="2"/>
        <v>1.7499761852981504E-2</v>
      </c>
      <c r="E21" s="259">
        <f t="shared" si="3"/>
        <v>1.6575107705054937E-2</v>
      </c>
      <c r="F21" s="64">
        <f t="shared" si="4"/>
        <v>-9.2445739038086144E-2</v>
      </c>
      <c r="H21" s="24">
        <v>4624.3619999999992</v>
      </c>
      <c r="I21" s="160">
        <v>4573.7189999999991</v>
      </c>
      <c r="J21" s="309">
        <f t="shared" si="5"/>
        <v>1.9735535421337186E-2</v>
      </c>
      <c r="K21" s="259">
        <f t="shared" si="6"/>
        <v>1.9752101766351043E-2</v>
      </c>
      <c r="L21" s="64">
        <f t="shared" si="7"/>
        <v>-1.0951348531970473E-2</v>
      </c>
      <c r="N21" s="39">
        <f t="shared" si="0"/>
        <v>2.4482018719019361</v>
      </c>
      <c r="O21" s="173">
        <f t="shared" si="1"/>
        <v>2.6680396578819332</v>
      </c>
      <c r="P21" s="64">
        <f t="shared" si="8"/>
        <v>8.9795612242225611E-2</v>
      </c>
    </row>
    <row r="22" spans="1:16" ht="20.100000000000001" customHeight="1" x14ac:dyDescent="0.25">
      <c r="A22" s="13" t="s">
        <v>179</v>
      </c>
      <c r="B22" s="24">
        <v>22004.009999999984</v>
      </c>
      <c r="C22" s="160">
        <v>16580.16</v>
      </c>
      <c r="D22" s="309">
        <f t="shared" si="2"/>
        <v>2.0385875807455493E-2</v>
      </c>
      <c r="E22" s="259">
        <f t="shared" si="3"/>
        <v>1.6031268135620086E-2</v>
      </c>
      <c r="F22" s="64">
        <f t="shared" si="4"/>
        <v>-0.24649370728335371</v>
      </c>
      <c r="H22" s="24">
        <v>5256.0360000000001</v>
      </c>
      <c r="I22" s="160">
        <v>4295.1739999999982</v>
      </c>
      <c r="J22" s="309">
        <f t="shared" si="5"/>
        <v>2.2431350455224621E-2</v>
      </c>
      <c r="K22" s="259">
        <f t="shared" si="6"/>
        <v>1.854917496072344E-2</v>
      </c>
      <c r="L22" s="64">
        <f t="shared" si="7"/>
        <v>-0.18281115273944126</v>
      </c>
      <c r="N22" s="39">
        <f t="shared" si="0"/>
        <v>2.3886718829886027</v>
      </c>
      <c r="O22" s="173">
        <f t="shared" si="1"/>
        <v>2.5905503927585731</v>
      </c>
      <c r="P22" s="64">
        <f t="shared" si="8"/>
        <v>8.451496047141846E-2</v>
      </c>
    </row>
    <row r="23" spans="1:16" ht="20.100000000000001" customHeight="1" x14ac:dyDescent="0.25">
      <c r="A23" s="13" t="s">
        <v>182</v>
      </c>
      <c r="B23" s="24">
        <v>19499.919999999995</v>
      </c>
      <c r="C23" s="160">
        <v>11729.09</v>
      </c>
      <c r="D23" s="309">
        <f t="shared" si="2"/>
        <v>1.8065931954008279E-2</v>
      </c>
      <c r="E23" s="259">
        <f t="shared" si="3"/>
        <v>1.1340794466206611E-2</v>
      </c>
      <c r="F23" s="64">
        <f t="shared" si="4"/>
        <v>-0.39850573745943557</v>
      </c>
      <c r="H23" s="24">
        <v>5118.9629999999988</v>
      </c>
      <c r="I23" s="160">
        <v>2968.0790000000002</v>
      </c>
      <c r="J23" s="309">
        <f t="shared" si="5"/>
        <v>2.1846359693945772E-2</v>
      </c>
      <c r="K23" s="259">
        <f t="shared" si="6"/>
        <v>1.2817971208674922E-2</v>
      </c>
      <c r="L23" s="64">
        <f t="shared" si="7"/>
        <v>-0.4201796340391597</v>
      </c>
      <c r="N23" s="39">
        <f t="shared" si="0"/>
        <v>2.6251200004923096</v>
      </c>
      <c r="O23" s="173">
        <f t="shared" si="1"/>
        <v>2.5305279437705739</v>
      </c>
      <c r="P23" s="64">
        <f t="shared" si="8"/>
        <v>-3.6033421978422381E-2</v>
      </c>
    </row>
    <row r="24" spans="1:16" ht="20.100000000000001" customHeight="1" x14ac:dyDescent="0.25">
      <c r="A24" s="13" t="s">
        <v>180</v>
      </c>
      <c r="B24" s="24">
        <v>8070.65</v>
      </c>
      <c r="C24" s="160">
        <v>9741.06</v>
      </c>
      <c r="D24" s="309">
        <f t="shared" si="2"/>
        <v>7.4771493280288816E-3</v>
      </c>
      <c r="E24" s="259">
        <f t="shared" si="3"/>
        <v>9.418578878922966E-3</v>
      </c>
      <c r="F24" s="64">
        <f t="shared" si="4"/>
        <v>0.20697341601977534</v>
      </c>
      <c r="H24" s="24">
        <v>2276.1819999999998</v>
      </c>
      <c r="I24" s="160">
        <v>2692.7239999999997</v>
      </c>
      <c r="J24" s="309">
        <f t="shared" si="5"/>
        <v>9.7141336440378419E-3</v>
      </c>
      <c r="K24" s="259">
        <f t="shared" si="6"/>
        <v>1.1628820764173717E-2</v>
      </c>
      <c r="L24" s="64">
        <f t="shared" si="7"/>
        <v>0.18300030489653285</v>
      </c>
      <c r="N24" s="39">
        <f t="shared" si="0"/>
        <v>2.820320544194086</v>
      </c>
      <c r="O24" s="173">
        <f t="shared" si="1"/>
        <v>2.7643028582105029</v>
      </c>
      <c r="P24" s="64">
        <f t="shared" si="8"/>
        <v>-1.9862169957560703E-2</v>
      </c>
    </row>
    <row r="25" spans="1:16" ht="20.100000000000001" customHeight="1" x14ac:dyDescent="0.25">
      <c r="A25" s="13" t="s">
        <v>176</v>
      </c>
      <c r="B25" s="24">
        <v>7665.739999999998</v>
      </c>
      <c r="C25" s="160">
        <v>9367.76</v>
      </c>
      <c r="D25" s="309">
        <f t="shared" si="2"/>
        <v>7.1020156604293472E-3</v>
      </c>
      <c r="E25" s="259">
        <f t="shared" si="3"/>
        <v>9.0576371030277412E-3</v>
      </c>
      <c r="F25" s="64">
        <f t="shared" si="4"/>
        <v>0.22202944529817117</v>
      </c>
      <c r="H25" s="24">
        <v>2316.1950000000006</v>
      </c>
      <c r="I25" s="160">
        <v>2461.6860000000011</v>
      </c>
      <c r="J25" s="309">
        <f t="shared" si="5"/>
        <v>9.8848983849499899E-3</v>
      </c>
      <c r="K25" s="259">
        <f t="shared" si="6"/>
        <v>1.0631058092725344E-2</v>
      </c>
      <c r="L25" s="64">
        <f t="shared" si="7"/>
        <v>6.2814659387486982E-2</v>
      </c>
      <c r="N25" s="39">
        <f t="shared" si="0"/>
        <v>3.0214891191196172</v>
      </c>
      <c r="O25" s="173">
        <f t="shared" si="1"/>
        <v>2.6278277838031725</v>
      </c>
      <c r="P25" s="64">
        <f t="shared" si="8"/>
        <v>-0.13028719277041356</v>
      </c>
    </row>
    <row r="26" spans="1:16" ht="20.100000000000001" customHeight="1" x14ac:dyDescent="0.25">
      <c r="A26" s="13" t="s">
        <v>181</v>
      </c>
      <c r="B26" s="24">
        <v>8186.0199999999986</v>
      </c>
      <c r="C26" s="160">
        <v>5874.7000000000025</v>
      </c>
      <c r="D26" s="309">
        <f t="shared" si="2"/>
        <v>7.5840352316394561E-3</v>
      </c>
      <c r="E26" s="259">
        <f t="shared" si="3"/>
        <v>5.6802160483570346E-3</v>
      </c>
      <c r="F26" s="64">
        <f t="shared" si="4"/>
        <v>-0.28234966442789006</v>
      </c>
      <c r="H26" s="24">
        <v>2337.3810000000003</v>
      </c>
      <c r="I26" s="160">
        <v>2435.9200000000005</v>
      </c>
      <c r="J26" s="309">
        <f t="shared" si="5"/>
        <v>9.9753145447221796E-3</v>
      </c>
      <c r="K26" s="259">
        <f t="shared" si="6"/>
        <v>1.0519784826022293E-2</v>
      </c>
      <c r="L26" s="64">
        <f t="shared" si="7"/>
        <v>4.2157868143875649E-2</v>
      </c>
      <c r="N26" s="39">
        <f t="shared" si="0"/>
        <v>2.8553326280658986</v>
      </c>
      <c r="O26" s="173">
        <f t="shared" si="1"/>
        <v>4.1464585425638747</v>
      </c>
      <c r="P26" s="64">
        <f t="shared" si="8"/>
        <v>0.45218056271522356</v>
      </c>
    </row>
    <row r="27" spans="1:16" ht="20.100000000000001" customHeight="1" x14ac:dyDescent="0.25">
      <c r="A27" s="13" t="s">
        <v>185</v>
      </c>
      <c r="B27" s="24">
        <v>33195.54</v>
      </c>
      <c r="C27" s="160">
        <v>33535.880000000005</v>
      </c>
      <c r="D27" s="309">
        <f t="shared" si="2"/>
        <v>3.0754401393265213E-2</v>
      </c>
      <c r="E27" s="259">
        <f t="shared" si="3"/>
        <v>3.2425663229062873E-2</v>
      </c>
      <c r="F27" s="64">
        <f t="shared" si="4"/>
        <v>1.0252582123984239E-2</v>
      </c>
      <c r="H27" s="24">
        <v>2069.7119999999995</v>
      </c>
      <c r="I27" s="160">
        <v>2324.116</v>
      </c>
      <c r="J27" s="309">
        <f t="shared" si="5"/>
        <v>8.8329751191551665E-3</v>
      </c>
      <c r="K27" s="259">
        <f t="shared" si="6"/>
        <v>1.0036947120888873E-2</v>
      </c>
      <c r="L27" s="64">
        <f t="shared" si="7"/>
        <v>0.12291758466878508</v>
      </c>
      <c r="N27" s="39">
        <f t="shared" si="0"/>
        <v>0.62349098704223505</v>
      </c>
      <c r="O27" s="173">
        <f t="shared" si="1"/>
        <v>0.69302371072415558</v>
      </c>
      <c r="P27" s="64">
        <f t="shared" si="8"/>
        <v>0.11152161799767993</v>
      </c>
    </row>
    <row r="28" spans="1:16" ht="20.100000000000001" customHeight="1" x14ac:dyDescent="0.25">
      <c r="A28" s="13" t="s">
        <v>186</v>
      </c>
      <c r="B28" s="24">
        <v>5383.8</v>
      </c>
      <c r="C28" s="160">
        <v>5207.43</v>
      </c>
      <c r="D28" s="309">
        <f t="shared" si="2"/>
        <v>4.9878853069135571E-3</v>
      </c>
      <c r="E28" s="259">
        <f t="shared" si="3"/>
        <v>5.0350362497992851E-3</v>
      </c>
      <c r="F28" s="64">
        <f t="shared" si="4"/>
        <v>-3.2759389278947934E-2</v>
      </c>
      <c r="H28" s="24">
        <v>1529.838</v>
      </c>
      <c r="I28" s="160">
        <v>1550.0529999999997</v>
      </c>
      <c r="J28" s="309">
        <f t="shared" si="5"/>
        <v>6.5289378378915065E-3</v>
      </c>
      <c r="K28" s="259">
        <f t="shared" si="6"/>
        <v>6.6940720667880409E-3</v>
      </c>
      <c r="L28" s="64">
        <f t="shared" si="7"/>
        <v>1.3213817410732177E-2</v>
      </c>
      <c r="N28" s="39">
        <f t="shared" si="0"/>
        <v>2.841558007355399</v>
      </c>
      <c r="O28" s="173">
        <f t="shared" si="1"/>
        <v>2.976618024630191</v>
      </c>
      <c r="P28" s="64">
        <f t="shared" si="8"/>
        <v>4.7530269283677443E-2</v>
      </c>
    </row>
    <row r="29" spans="1:16" ht="20.100000000000001" customHeight="1" x14ac:dyDescent="0.25">
      <c r="A29" s="13" t="s">
        <v>187</v>
      </c>
      <c r="B29" s="24">
        <v>4476.72</v>
      </c>
      <c r="C29" s="160">
        <v>6403.41</v>
      </c>
      <c r="D29" s="309">
        <f t="shared" si="2"/>
        <v>4.1475102922036589E-3</v>
      </c>
      <c r="E29" s="259">
        <f t="shared" si="3"/>
        <v>6.1914229230786086E-3</v>
      </c>
      <c r="F29" s="64">
        <f>(C29-B29)/B29</f>
        <v>0.43037983166246707</v>
      </c>
      <c r="H29" s="24">
        <v>1165.7789999999998</v>
      </c>
      <c r="I29" s="160">
        <v>1529.6319999999996</v>
      </c>
      <c r="J29" s="309">
        <f t="shared" si="5"/>
        <v>4.9752317720695403E-3</v>
      </c>
      <c r="K29" s="259">
        <f t="shared" si="6"/>
        <v>6.6058817625365878E-3</v>
      </c>
      <c r="L29" s="64">
        <f>(I29-H29)/H29</f>
        <v>0.31211147224302371</v>
      </c>
      <c r="N29" s="39">
        <f t="shared" si="0"/>
        <v>2.6040918350935498</v>
      </c>
      <c r="O29" s="173">
        <f t="shared" si="1"/>
        <v>2.388777229632336</v>
      </c>
      <c r="P29" s="64">
        <f>(O29-N29)/N29</f>
        <v>-8.268318442520628E-2</v>
      </c>
    </row>
    <row r="30" spans="1:16" ht="20.100000000000001" customHeight="1" x14ac:dyDescent="0.25">
      <c r="A30" s="13" t="s">
        <v>200</v>
      </c>
      <c r="B30" s="24">
        <v>12604.689999999995</v>
      </c>
      <c r="C30" s="160">
        <v>12593.849999999999</v>
      </c>
      <c r="D30" s="309">
        <f t="shared" si="2"/>
        <v>1.167776441346265E-2</v>
      </c>
      <c r="E30" s="259">
        <f t="shared" si="3"/>
        <v>1.2176926290806543E-2</v>
      </c>
      <c r="F30" s="64">
        <f t="shared" si="4"/>
        <v>-8.5999735019238967E-4</v>
      </c>
      <c r="H30" s="24">
        <v>1346.4359999999999</v>
      </c>
      <c r="I30" s="160">
        <v>1425.0050000000001</v>
      </c>
      <c r="J30" s="309">
        <f t="shared" si="5"/>
        <v>5.7462273434829621E-3</v>
      </c>
      <c r="K30" s="259">
        <f t="shared" si="6"/>
        <v>6.1540387106333114E-3</v>
      </c>
      <c r="L30" s="64">
        <f t="shared" si="7"/>
        <v>5.8353312002947182E-2</v>
      </c>
      <c r="N30" s="39">
        <f t="shared" si="0"/>
        <v>1.0682023913321157</v>
      </c>
      <c r="O30" s="173">
        <f t="shared" si="1"/>
        <v>1.1315086331820692</v>
      </c>
      <c r="P30" s="64">
        <f t="shared" si="8"/>
        <v>5.9264276473868033E-2</v>
      </c>
    </row>
    <row r="31" spans="1:16" ht="20.100000000000001" customHeight="1" x14ac:dyDescent="0.25">
      <c r="A31" s="13" t="s">
        <v>198</v>
      </c>
      <c r="B31" s="24">
        <v>6253.4400000000023</v>
      </c>
      <c r="C31" s="160">
        <v>4934.5</v>
      </c>
      <c r="D31" s="309">
        <f t="shared" si="2"/>
        <v>5.7935735899672207E-3</v>
      </c>
      <c r="E31" s="259">
        <f t="shared" si="3"/>
        <v>4.7711416907446806E-3</v>
      </c>
      <c r="F31" s="64">
        <f t="shared" si="4"/>
        <v>-0.21091431276225595</v>
      </c>
      <c r="H31" s="24">
        <v>2028.6960000000004</v>
      </c>
      <c r="I31" s="160">
        <v>1400.1630000000005</v>
      </c>
      <c r="J31" s="309">
        <f t="shared" si="5"/>
        <v>8.6579298435384335E-3</v>
      </c>
      <c r="K31" s="259">
        <f t="shared" si="6"/>
        <v>6.0467558381875645E-3</v>
      </c>
      <c r="L31" s="64">
        <f t="shared" si="7"/>
        <v>-0.30982118562860073</v>
      </c>
      <c r="N31" s="39">
        <f t="shared" si="0"/>
        <v>3.2441280319312242</v>
      </c>
      <c r="O31" s="173">
        <f t="shared" si="1"/>
        <v>2.8374972134968091</v>
      </c>
      <c r="P31" s="64">
        <f t="shared" si="8"/>
        <v>-0.12534364070469453</v>
      </c>
    </row>
    <row r="32" spans="1:16" ht="20.100000000000001" customHeight="1" thickBot="1" x14ac:dyDescent="0.3">
      <c r="A32" s="13" t="s">
        <v>17</v>
      </c>
      <c r="B32" s="24">
        <f>B33-SUM(B7:B31)</f>
        <v>102763.24999999977</v>
      </c>
      <c r="C32" s="160">
        <f>C33-SUM(C7:C31)</f>
        <v>95295.159999999916</v>
      </c>
      <c r="D32" s="309">
        <f t="shared" si="2"/>
        <v>9.5206230685702178E-2</v>
      </c>
      <c r="E32" s="259">
        <f t="shared" si="3"/>
        <v>9.2140381153548376E-2</v>
      </c>
      <c r="F32" s="64">
        <f t="shared" si="4"/>
        <v>-7.2672769691498357E-2</v>
      </c>
      <c r="H32" s="24">
        <f>H33-SUM(H7:H31)</f>
        <v>19642.12300000008</v>
      </c>
      <c r="I32" s="160">
        <f>I33-SUM(I7:I31)</f>
        <v>20152.668999999936</v>
      </c>
      <c r="J32" s="309">
        <f t="shared" si="5"/>
        <v>8.3827307251630276E-2</v>
      </c>
      <c r="K32" s="259">
        <f t="shared" si="6"/>
        <v>8.7031487713081349E-2</v>
      </c>
      <c r="L32" s="64">
        <f t="shared" si="7"/>
        <v>2.5992404181556877E-2</v>
      </c>
      <c r="N32" s="39">
        <f t="shared" si="0"/>
        <v>1.9113956594405221</v>
      </c>
      <c r="O32" s="173">
        <f t="shared" si="1"/>
        <v>2.1147631212330147</v>
      </c>
      <c r="P32" s="64">
        <f t="shared" si="8"/>
        <v>0.10639736508139791</v>
      </c>
    </row>
    <row r="33" spans="1:16" ht="26.25" customHeight="1" thickBot="1" x14ac:dyDescent="0.3">
      <c r="A33" s="17" t="s">
        <v>18</v>
      </c>
      <c r="B33" s="22">
        <v>1079375.26</v>
      </c>
      <c r="C33" s="165">
        <v>1034238.83</v>
      </c>
      <c r="D33" s="305">
        <f>SUM(D7:D32)</f>
        <v>1</v>
      </c>
      <c r="E33" s="306">
        <f>SUM(E7:E32)</f>
        <v>0.99999999999999978</v>
      </c>
      <c r="F33" s="69">
        <f t="shared" si="4"/>
        <v>-4.1817180430835564E-2</v>
      </c>
      <c r="G33" s="2"/>
      <c r="H33" s="46">
        <v>234316.52100000004</v>
      </c>
      <c r="I33" s="171">
        <v>231556.06699999992</v>
      </c>
      <c r="J33" s="305">
        <f>SUM(J7:J32)</f>
        <v>1.0000000000000002</v>
      </c>
      <c r="K33" s="306">
        <f>SUM(K7:K32)</f>
        <v>1.0000000000000002</v>
      </c>
      <c r="L33" s="69">
        <f t="shared" si="7"/>
        <v>-1.178087651787948E-2</v>
      </c>
      <c r="N33" s="34">
        <f t="shared" si="0"/>
        <v>2.1708531748263344</v>
      </c>
      <c r="O33" s="166">
        <f t="shared" si="1"/>
        <v>2.2389032424938051</v>
      </c>
      <c r="P33" s="69">
        <f t="shared" si="8"/>
        <v>3.1347153486285223E-2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F37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164</v>
      </c>
      <c r="B39" s="45">
        <v>92930.43</v>
      </c>
      <c r="C39" s="167">
        <v>83433.620000000024</v>
      </c>
      <c r="D39" s="309">
        <f t="shared" ref="D39:D61" si="9">B39/$B$62</f>
        <v>0.21556723170551792</v>
      </c>
      <c r="E39" s="308">
        <f t="shared" ref="E39:E61" si="10">C39/$C$62</f>
        <v>0.20372629828064714</v>
      </c>
      <c r="F39" s="64">
        <f>(C39-B39)/B39</f>
        <v>-0.10219268327930872</v>
      </c>
      <c r="H39" s="45">
        <v>14687.871999999998</v>
      </c>
      <c r="I39" s="167">
        <v>13820.318000000001</v>
      </c>
      <c r="J39" s="309">
        <f t="shared" ref="J39:J61" si="11">H39/$H$62</f>
        <v>0.16436864510958174</v>
      </c>
      <c r="K39" s="308">
        <f t="shared" ref="K39:K61" si="12">I39/$I$62</f>
        <v>0.16026537201201543</v>
      </c>
      <c r="L39" s="64">
        <f>(I39-H39)/H39</f>
        <v>-5.9066010379175186E-2</v>
      </c>
      <c r="N39" s="39">
        <f t="shared" ref="N39:N62" si="13">(H39/B39)*10</f>
        <v>1.5805234087478126</v>
      </c>
      <c r="O39" s="172">
        <f t="shared" ref="O39:O62" si="14">(I39/C39)*10</f>
        <v>1.6564447281563472</v>
      </c>
      <c r="P39" s="73">
        <f t="shared" si="8"/>
        <v>4.8035555176423585E-2</v>
      </c>
    </row>
    <row r="40" spans="1:16" ht="20.100000000000001" customHeight="1" x14ac:dyDescent="0.25">
      <c r="A40" s="44" t="s">
        <v>168</v>
      </c>
      <c r="B40" s="24">
        <v>86280.210000000036</v>
      </c>
      <c r="C40" s="160">
        <v>66097.3</v>
      </c>
      <c r="D40" s="309">
        <f t="shared" si="9"/>
        <v>0.2001409658888994</v>
      </c>
      <c r="E40" s="259">
        <f t="shared" si="10"/>
        <v>0.161394870021766</v>
      </c>
      <c r="F40" s="64">
        <f t="shared" ref="F40:F62" si="15">(C40-B40)/B40</f>
        <v>-0.23392281961297989</v>
      </c>
      <c r="H40" s="24">
        <v>16456.977000000003</v>
      </c>
      <c r="I40" s="160">
        <v>12868.865000000002</v>
      </c>
      <c r="J40" s="309">
        <f t="shared" si="11"/>
        <v>0.18416629802394452</v>
      </c>
      <c r="K40" s="259">
        <f t="shared" si="12"/>
        <v>0.14923198124655346</v>
      </c>
      <c r="L40" s="64">
        <f t="shared" ref="L40:L62" si="16">(I40-H40)/H40</f>
        <v>-0.21802983622083208</v>
      </c>
      <c r="N40" s="39">
        <f t="shared" si="13"/>
        <v>1.907387221241116</v>
      </c>
      <c r="O40" s="173">
        <f t="shared" si="14"/>
        <v>1.9469577426006812</v>
      </c>
      <c r="P40" s="64">
        <f t="shared" si="8"/>
        <v>2.0745929782321322E-2</v>
      </c>
    </row>
    <row r="41" spans="1:16" ht="20.100000000000001" customHeight="1" x14ac:dyDescent="0.25">
      <c r="A41" s="44" t="s">
        <v>173</v>
      </c>
      <c r="B41" s="24">
        <v>52100.57</v>
      </c>
      <c r="C41" s="160">
        <v>51493.350000000006</v>
      </c>
      <c r="D41" s="309">
        <f t="shared" si="9"/>
        <v>0.12085573740678437</v>
      </c>
      <c r="E41" s="259">
        <f t="shared" si="10"/>
        <v>0.12573528011333751</v>
      </c>
      <c r="F41" s="64">
        <f t="shared" si="15"/>
        <v>-1.1654766924814717E-2</v>
      </c>
      <c r="H41" s="24">
        <v>11493.269</v>
      </c>
      <c r="I41" s="160">
        <v>11305.648999999999</v>
      </c>
      <c r="J41" s="309">
        <f t="shared" si="11"/>
        <v>0.12861856730573071</v>
      </c>
      <c r="K41" s="259">
        <f t="shared" si="12"/>
        <v>0.13110436697782715</v>
      </c>
      <c r="L41" s="64">
        <f t="shared" si="16"/>
        <v>-1.6324337314301163E-2</v>
      </c>
      <c r="N41" s="39">
        <f t="shared" si="13"/>
        <v>2.2059775929514784</v>
      </c>
      <c r="O41" s="173">
        <f t="shared" si="14"/>
        <v>2.1955551542092326</v>
      </c>
      <c r="P41" s="64">
        <f t="shared" si="8"/>
        <v>-4.7246349081457081E-3</v>
      </c>
    </row>
    <row r="42" spans="1:16" ht="20.100000000000001" customHeight="1" x14ac:dyDescent="0.25">
      <c r="A42" s="44" t="s">
        <v>174</v>
      </c>
      <c r="B42" s="24">
        <v>56412.98</v>
      </c>
      <c r="C42" s="160">
        <v>45017.189999999995</v>
      </c>
      <c r="D42" s="309">
        <f t="shared" si="9"/>
        <v>0.13085907308143038</v>
      </c>
      <c r="E42" s="259">
        <f t="shared" si="10"/>
        <v>0.10992194127135514</v>
      </c>
      <c r="F42" s="64">
        <f t="shared" si="15"/>
        <v>-0.20200652403046263</v>
      </c>
      <c r="H42" s="24">
        <v>12191.664000000001</v>
      </c>
      <c r="I42" s="160">
        <v>10247.068000000001</v>
      </c>
      <c r="J42" s="309">
        <f t="shared" si="11"/>
        <v>0.13643414739121257</v>
      </c>
      <c r="K42" s="259">
        <f t="shared" si="12"/>
        <v>0.11882868144223738</v>
      </c>
      <c r="L42" s="64">
        <f t="shared" si="16"/>
        <v>-0.15950209913921506</v>
      </c>
      <c r="N42" s="39">
        <f t="shared" si="13"/>
        <v>2.1611451832539248</v>
      </c>
      <c r="O42" s="173">
        <f t="shared" si="14"/>
        <v>2.2762566921658154</v>
      </c>
      <c r="P42" s="64">
        <f t="shared" si="8"/>
        <v>5.3264125799532422E-2</v>
      </c>
    </row>
    <row r="43" spans="1:16" ht="20.100000000000001" customHeight="1" x14ac:dyDescent="0.25">
      <c r="A43" s="44" t="s">
        <v>170</v>
      </c>
      <c r="B43" s="24">
        <v>23307.409999999993</v>
      </c>
      <c r="C43" s="160">
        <v>25235.379999999997</v>
      </c>
      <c r="D43" s="309">
        <f t="shared" si="9"/>
        <v>5.406532447902699E-2</v>
      </c>
      <c r="E43" s="259">
        <f t="shared" si="10"/>
        <v>6.1619171661321602E-2</v>
      </c>
      <c r="F43" s="64">
        <f t="shared" si="15"/>
        <v>8.2719186730743799E-2</v>
      </c>
      <c r="H43" s="24">
        <v>6026.4910000000018</v>
      </c>
      <c r="I43" s="160">
        <v>6599.3999999999987</v>
      </c>
      <c r="J43" s="309">
        <f t="shared" si="11"/>
        <v>6.7441094287524345E-2</v>
      </c>
      <c r="K43" s="259">
        <f t="shared" si="12"/>
        <v>7.6529013012297864E-2</v>
      </c>
      <c r="L43" s="64">
        <f t="shared" si="16"/>
        <v>9.5065105050351317E-2</v>
      </c>
      <c r="N43" s="39">
        <f t="shared" si="13"/>
        <v>2.5856545193138163</v>
      </c>
      <c r="O43" s="173">
        <f t="shared" si="14"/>
        <v>2.6151379531435626</v>
      </c>
      <c r="P43" s="64">
        <f t="shared" si="8"/>
        <v>1.1402696535641823E-2</v>
      </c>
    </row>
    <row r="44" spans="1:16" ht="20.100000000000001" customHeight="1" x14ac:dyDescent="0.25">
      <c r="A44" s="44" t="s">
        <v>175</v>
      </c>
      <c r="B44" s="24">
        <v>16147.889999999996</v>
      </c>
      <c r="C44" s="160">
        <v>34478.660000000011</v>
      </c>
      <c r="D44" s="309">
        <f t="shared" si="9"/>
        <v>3.7457654561430687E-2</v>
      </c>
      <c r="E44" s="259">
        <f t="shared" si="10"/>
        <v>8.418920060614675E-2</v>
      </c>
      <c r="F44" s="64">
        <f t="shared" si="15"/>
        <v>1.1351805096517267</v>
      </c>
      <c r="H44" s="24">
        <v>3469.3019999999992</v>
      </c>
      <c r="I44" s="160">
        <v>5926.9850000000006</v>
      </c>
      <c r="J44" s="309">
        <f t="shared" si="11"/>
        <v>3.8824172025461692E-2</v>
      </c>
      <c r="K44" s="259">
        <f t="shared" si="12"/>
        <v>6.8731447129844289E-2</v>
      </c>
      <c r="L44" s="64">
        <f t="shared" si="16"/>
        <v>0.70840849254403393</v>
      </c>
      <c r="N44" s="39">
        <f t="shared" si="13"/>
        <v>2.1484553090217982</v>
      </c>
      <c r="O44" s="173">
        <f t="shared" si="14"/>
        <v>1.7190299739026975</v>
      </c>
      <c r="P44" s="64">
        <f t="shared" si="8"/>
        <v>-0.19987631733173916</v>
      </c>
    </row>
    <row r="45" spans="1:16" ht="20.100000000000001" customHeight="1" x14ac:dyDescent="0.25">
      <c r="A45" s="44" t="s">
        <v>178</v>
      </c>
      <c r="B45" s="24">
        <v>22823.800000000003</v>
      </c>
      <c r="C45" s="160">
        <v>21960.73</v>
      </c>
      <c r="D45" s="309">
        <f t="shared" si="9"/>
        <v>5.2943512507156169E-2</v>
      </c>
      <c r="E45" s="259">
        <f t="shared" si="10"/>
        <v>5.3623206453714399E-2</v>
      </c>
      <c r="F45" s="64">
        <f t="shared" si="15"/>
        <v>-3.7814474364479322E-2</v>
      </c>
      <c r="H45" s="24">
        <v>5079.953999999997</v>
      </c>
      <c r="I45" s="160">
        <v>4777.2640000000001</v>
      </c>
      <c r="J45" s="309">
        <f t="shared" si="11"/>
        <v>5.6848613345690906E-2</v>
      </c>
      <c r="K45" s="259">
        <f t="shared" si="12"/>
        <v>5.5398869415277489E-2</v>
      </c>
      <c r="L45" s="64">
        <f t="shared" si="16"/>
        <v>-5.9585185220180546E-2</v>
      </c>
      <c r="N45" s="39">
        <f t="shared" si="13"/>
        <v>2.2257266537561651</v>
      </c>
      <c r="O45" s="173">
        <f t="shared" si="14"/>
        <v>2.1753666658622004</v>
      </c>
      <c r="P45" s="64">
        <f t="shared" si="8"/>
        <v>-2.2626312988154457E-2</v>
      </c>
    </row>
    <row r="46" spans="1:16" ht="20.100000000000001" customHeight="1" x14ac:dyDescent="0.25">
      <c r="A46" s="44" t="s">
        <v>177</v>
      </c>
      <c r="B46" s="24">
        <v>21693.020000000008</v>
      </c>
      <c r="C46" s="160">
        <v>19966.099999999999</v>
      </c>
      <c r="D46" s="309">
        <f t="shared" si="9"/>
        <v>5.0320484568213412E-2</v>
      </c>
      <c r="E46" s="259">
        <f t="shared" si="10"/>
        <v>4.8752764702061684E-2</v>
      </c>
      <c r="F46" s="64">
        <f t="shared" si="15"/>
        <v>-7.9607173182895175E-2</v>
      </c>
      <c r="H46" s="24">
        <v>4513.2289999999985</v>
      </c>
      <c r="I46" s="160">
        <v>4589.389000000001</v>
      </c>
      <c r="J46" s="309">
        <f t="shared" si="11"/>
        <v>5.0506522374328448E-2</v>
      </c>
      <c r="K46" s="259">
        <f t="shared" si="12"/>
        <v>5.3220203427508085E-2</v>
      </c>
      <c r="L46" s="64">
        <f t="shared" si="16"/>
        <v>1.6874836176051029E-2</v>
      </c>
      <c r="N46" s="39">
        <f t="shared" si="13"/>
        <v>2.0804982432137145</v>
      </c>
      <c r="O46" s="173">
        <f t="shared" si="14"/>
        <v>2.2985906110857912</v>
      </c>
      <c r="P46" s="64">
        <f t="shared" si="8"/>
        <v>0.10482698968069915</v>
      </c>
    </row>
    <row r="47" spans="1:16" ht="20.100000000000001" customHeight="1" x14ac:dyDescent="0.25">
      <c r="A47" s="44" t="s">
        <v>169</v>
      </c>
      <c r="B47" s="24">
        <v>18888.809999999994</v>
      </c>
      <c r="C47" s="160">
        <v>17142.620000000003</v>
      </c>
      <c r="D47" s="309">
        <f t="shared" si="9"/>
        <v>4.3815663845647793E-2</v>
      </c>
      <c r="E47" s="259">
        <f t="shared" si="10"/>
        <v>4.1858456044838843E-2</v>
      </c>
      <c r="F47" s="64">
        <f t="shared" si="15"/>
        <v>-9.2445739038086144E-2</v>
      </c>
      <c r="H47" s="24">
        <v>4624.3619999999992</v>
      </c>
      <c r="I47" s="160">
        <v>4573.7189999999991</v>
      </c>
      <c r="J47" s="309">
        <f t="shared" si="11"/>
        <v>5.1750186578167046E-2</v>
      </c>
      <c r="K47" s="259">
        <f t="shared" si="12"/>
        <v>5.3038488478588053E-2</v>
      </c>
      <c r="L47" s="64">
        <f t="shared" si="16"/>
        <v>-1.0951348531970473E-2</v>
      </c>
      <c r="N47" s="39">
        <f t="shared" si="13"/>
        <v>2.4482018719019361</v>
      </c>
      <c r="O47" s="173">
        <f t="shared" si="14"/>
        <v>2.6680396578819332</v>
      </c>
      <c r="P47" s="64">
        <f t="shared" si="8"/>
        <v>8.9795612242225611E-2</v>
      </c>
    </row>
    <row r="48" spans="1:16" ht="20.100000000000001" customHeight="1" x14ac:dyDescent="0.25">
      <c r="A48" s="44" t="s">
        <v>180</v>
      </c>
      <c r="B48" s="24">
        <v>8070.65</v>
      </c>
      <c r="C48" s="160">
        <v>9741.06</v>
      </c>
      <c r="D48" s="309">
        <f t="shared" si="9"/>
        <v>1.8721183992844306E-2</v>
      </c>
      <c r="E48" s="259">
        <f t="shared" si="10"/>
        <v>2.3785496723379377E-2</v>
      </c>
      <c r="F48" s="64">
        <f t="shared" si="15"/>
        <v>0.20697341601977534</v>
      </c>
      <c r="H48" s="24">
        <v>2276.1819999999998</v>
      </c>
      <c r="I48" s="160">
        <v>2692.7239999999997</v>
      </c>
      <c r="J48" s="309">
        <f t="shared" si="11"/>
        <v>2.547223664277698E-2</v>
      </c>
      <c r="K48" s="259">
        <f t="shared" si="12"/>
        <v>3.1225794774453249E-2</v>
      </c>
      <c r="L48" s="64">
        <f t="shared" si="16"/>
        <v>0.18300030489653285</v>
      </c>
      <c r="N48" s="39">
        <f t="shared" si="13"/>
        <v>2.820320544194086</v>
      </c>
      <c r="O48" s="173">
        <f t="shared" si="14"/>
        <v>2.7643028582105029</v>
      </c>
      <c r="P48" s="64">
        <f t="shared" si="8"/>
        <v>-1.9862169957560703E-2</v>
      </c>
    </row>
    <row r="49" spans="1:16" ht="20.100000000000001" customHeight="1" x14ac:dyDescent="0.25">
      <c r="A49" s="44" t="s">
        <v>176</v>
      </c>
      <c r="B49" s="24">
        <v>7665.739999999998</v>
      </c>
      <c r="C49" s="160">
        <v>9367.76</v>
      </c>
      <c r="D49" s="309">
        <f t="shared" si="9"/>
        <v>1.7781929458136121E-2</v>
      </c>
      <c r="E49" s="259">
        <f t="shared" si="10"/>
        <v>2.2873981351660334E-2</v>
      </c>
      <c r="F49" s="64">
        <f t="shared" si="15"/>
        <v>0.22202944529817117</v>
      </c>
      <c r="H49" s="24">
        <v>2316.1950000000006</v>
      </c>
      <c r="I49" s="160">
        <v>2461.6860000000011</v>
      </c>
      <c r="J49" s="309">
        <f t="shared" si="11"/>
        <v>2.5920013052917933E-2</v>
      </c>
      <c r="K49" s="259">
        <f t="shared" si="12"/>
        <v>2.8546595133829077E-2</v>
      </c>
      <c r="L49" s="64">
        <f t="shared" si="16"/>
        <v>6.2814659387486982E-2</v>
      </c>
      <c r="N49" s="39">
        <f t="shared" si="13"/>
        <v>3.0214891191196172</v>
      </c>
      <c r="O49" s="173">
        <f t="shared" si="14"/>
        <v>2.6278277838031725</v>
      </c>
      <c r="P49" s="64">
        <f t="shared" si="8"/>
        <v>-0.13028719277041356</v>
      </c>
    </row>
    <row r="50" spans="1:16" ht="20.100000000000001" customHeight="1" x14ac:dyDescent="0.25">
      <c r="A50" s="44" t="s">
        <v>186</v>
      </c>
      <c r="B50" s="24">
        <v>5383.8</v>
      </c>
      <c r="C50" s="160">
        <v>5207.43</v>
      </c>
      <c r="D50" s="309">
        <f t="shared" si="9"/>
        <v>1.2488598858911635E-2</v>
      </c>
      <c r="E50" s="259">
        <f t="shared" si="10"/>
        <v>1.2715383048890725E-2</v>
      </c>
      <c r="F50" s="64">
        <f t="shared" si="15"/>
        <v>-3.2759389278947934E-2</v>
      </c>
      <c r="H50" s="24">
        <v>1529.838</v>
      </c>
      <c r="I50" s="160">
        <v>1550.0529999999997</v>
      </c>
      <c r="J50" s="309">
        <f t="shared" si="11"/>
        <v>1.7120070170624602E-2</v>
      </c>
      <c r="K50" s="259">
        <f t="shared" si="12"/>
        <v>1.7974971392361632E-2</v>
      </c>
      <c r="L50" s="64">
        <f t="shared" si="16"/>
        <v>1.3213817410732177E-2</v>
      </c>
      <c r="N50" s="39">
        <f t="shared" si="13"/>
        <v>2.841558007355399</v>
      </c>
      <c r="O50" s="173">
        <f t="shared" si="14"/>
        <v>2.976618024630191</v>
      </c>
      <c r="P50" s="64">
        <f t="shared" si="8"/>
        <v>4.7530269283677443E-2</v>
      </c>
    </row>
    <row r="51" spans="1:16" ht="20.100000000000001" customHeight="1" x14ac:dyDescent="0.25">
      <c r="A51" s="44" t="s">
        <v>188</v>
      </c>
      <c r="B51" s="24">
        <v>1906.7199999999991</v>
      </c>
      <c r="C51" s="160">
        <v>4484.17</v>
      </c>
      <c r="D51" s="309">
        <f t="shared" si="9"/>
        <v>4.422946843542476E-3</v>
      </c>
      <c r="E51" s="259">
        <f t="shared" si="10"/>
        <v>1.0949343381734237E-2</v>
      </c>
      <c r="F51" s="64">
        <f t="shared" si="15"/>
        <v>1.3517716287656298</v>
      </c>
      <c r="H51" s="24">
        <v>460.87700000000001</v>
      </c>
      <c r="I51" s="160">
        <v>1037.8969999999999</v>
      </c>
      <c r="J51" s="309">
        <f t="shared" si="11"/>
        <v>5.157570004161849E-3</v>
      </c>
      <c r="K51" s="259">
        <f t="shared" si="12"/>
        <v>1.203582644155907E-2</v>
      </c>
      <c r="L51" s="64">
        <f t="shared" si="16"/>
        <v>1.2520043308735302</v>
      </c>
      <c r="N51" s="39">
        <f t="shared" si="13"/>
        <v>2.4171194512041634</v>
      </c>
      <c r="O51" s="173">
        <f t="shared" si="14"/>
        <v>2.3145799557108671</v>
      </c>
      <c r="P51" s="64">
        <f t="shared" si="8"/>
        <v>-4.2422187882445395E-2</v>
      </c>
    </row>
    <row r="52" spans="1:16" ht="20.100000000000001" customHeight="1" x14ac:dyDescent="0.25">
      <c r="A52" s="44" t="s">
        <v>191</v>
      </c>
      <c r="B52" s="24">
        <v>2024.6</v>
      </c>
      <c r="C52" s="160">
        <v>3146.0800000000013</v>
      </c>
      <c r="D52" s="309">
        <f t="shared" si="9"/>
        <v>4.6963886566649005E-3</v>
      </c>
      <c r="E52" s="259">
        <f t="shared" si="10"/>
        <v>7.682025932648954E-3</v>
      </c>
      <c r="F52" s="64">
        <f t="shared" si="15"/>
        <v>0.55392670157068136</v>
      </c>
      <c r="H52" s="24">
        <v>582.6149999999999</v>
      </c>
      <c r="I52" s="160">
        <v>906.83500000000026</v>
      </c>
      <c r="J52" s="309">
        <f t="shared" si="11"/>
        <v>6.5199123583401979E-3</v>
      </c>
      <c r="K52" s="259">
        <f t="shared" si="12"/>
        <v>1.0515984409947445E-2</v>
      </c>
      <c r="L52" s="64">
        <f t="shared" si="16"/>
        <v>0.55649099319447737</v>
      </c>
      <c r="N52" s="39">
        <f t="shared" ref="N52" si="17">(H52/B52)*10</f>
        <v>2.8776795416378542</v>
      </c>
      <c r="O52" s="173">
        <f t="shared" ref="O52" si="18">(I52/C52)*10</f>
        <v>2.8824282917154043</v>
      </c>
      <c r="P52" s="64">
        <f t="shared" ref="P52" si="19">(O52-N52)/N52</f>
        <v>1.6502011460411805E-3</v>
      </c>
    </row>
    <row r="53" spans="1:16" ht="20.100000000000001" customHeight="1" x14ac:dyDescent="0.25">
      <c r="A53" s="44" t="s">
        <v>190</v>
      </c>
      <c r="B53" s="24">
        <v>4842.1499999999996</v>
      </c>
      <c r="C53" s="160">
        <v>5458.8500000000013</v>
      </c>
      <c r="D53" s="309">
        <f t="shared" si="9"/>
        <v>1.1232153676711425E-2</v>
      </c>
      <c r="E53" s="259">
        <f t="shared" si="10"/>
        <v>1.332929463409727E-2</v>
      </c>
      <c r="F53" s="64">
        <f t="shared" si="15"/>
        <v>0.12736077981888247</v>
      </c>
      <c r="H53" s="24">
        <v>882.74100000000021</v>
      </c>
      <c r="I53" s="160">
        <v>904.05299999999988</v>
      </c>
      <c r="J53" s="309">
        <f t="shared" si="11"/>
        <v>9.8785543714349725E-3</v>
      </c>
      <c r="K53" s="259">
        <f t="shared" si="12"/>
        <v>1.048372333860759E-2</v>
      </c>
      <c r="L53" s="64">
        <f t="shared" si="16"/>
        <v>2.414298191655272E-2</v>
      </c>
      <c r="N53" s="39">
        <f t="shared" ref="N53" si="20">(H53/B53)*10</f>
        <v>1.823035221957189</v>
      </c>
      <c r="O53" s="173">
        <f t="shared" ref="O53" si="21">(I53/C53)*10</f>
        <v>1.656123542504373</v>
      </c>
      <c r="P53" s="64">
        <f t="shared" ref="P53" si="22">(O53-N53)/N53</f>
        <v>-9.1557023935950971E-2</v>
      </c>
    </row>
    <row r="54" spans="1:16" ht="20.100000000000001" customHeight="1" x14ac:dyDescent="0.25">
      <c r="A54" s="44" t="s">
        <v>193</v>
      </c>
      <c r="B54" s="24">
        <v>2291.23</v>
      </c>
      <c r="C54" s="160">
        <v>1597.3299999999997</v>
      </c>
      <c r="D54" s="309">
        <f t="shared" si="9"/>
        <v>5.3148802636621166E-3</v>
      </c>
      <c r="E54" s="259">
        <f t="shared" si="10"/>
        <v>3.9003237308009166E-3</v>
      </c>
      <c r="F54" s="64">
        <f t="shared" si="15"/>
        <v>-0.30285043404634204</v>
      </c>
      <c r="H54" s="24">
        <v>619.05899999999997</v>
      </c>
      <c r="I54" s="160">
        <v>446.98100000000005</v>
      </c>
      <c r="J54" s="309">
        <f t="shared" si="11"/>
        <v>6.9277488987439821E-3</v>
      </c>
      <c r="K54" s="259">
        <f t="shared" si="12"/>
        <v>5.1833522388777652E-3</v>
      </c>
      <c r="L54" s="64">
        <f t="shared" si="16"/>
        <v>-0.27796704352896884</v>
      </c>
      <c r="N54" s="39">
        <f t="shared" ref="N54" si="23">(H54/B54)*10</f>
        <v>2.7018631913862858</v>
      </c>
      <c r="O54" s="173">
        <f t="shared" ref="O54" si="24">(I54/C54)*10</f>
        <v>2.7983009146513256</v>
      </c>
      <c r="P54" s="64">
        <f t="shared" ref="P54" si="25">(O54-N54)/N54</f>
        <v>3.569304455254782E-2</v>
      </c>
    </row>
    <row r="55" spans="1:16" ht="20.100000000000001" customHeight="1" x14ac:dyDescent="0.25">
      <c r="A55" s="44" t="s">
        <v>189</v>
      </c>
      <c r="B55" s="24">
        <v>994.25000000000011</v>
      </c>
      <c r="C55" s="160">
        <v>1102.45</v>
      </c>
      <c r="D55" s="309">
        <f t="shared" si="9"/>
        <v>2.3063244205715097E-3</v>
      </c>
      <c r="E55" s="259">
        <f t="shared" si="10"/>
        <v>2.6919371056835289E-3</v>
      </c>
      <c r="F55" s="64">
        <f t="shared" si="15"/>
        <v>0.10882574805129487</v>
      </c>
      <c r="H55" s="24">
        <v>355.42700000000008</v>
      </c>
      <c r="I55" s="160">
        <v>371.13900000000012</v>
      </c>
      <c r="J55" s="309">
        <f t="shared" si="11"/>
        <v>3.9775029647156051E-3</v>
      </c>
      <c r="K55" s="259">
        <f t="shared" si="12"/>
        <v>4.3038611631922956E-3</v>
      </c>
      <c r="L55" s="64">
        <f t="shared" si="16"/>
        <v>4.4205983225810201E-2</v>
      </c>
      <c r="N55" s="39">
        <f t="shared" ref="N55:N56" si="26">(H55/B55)*10</f>
        <v>3.5748252451596683</v>
      </c>
      <c r="O55" s="173">
        <f t="shared" ref="O55:O56" si="27">(I55/C55)*10</f>
        <v>3.3664928114653736</v>
      </c>
      <c r="P55" s="64">
        <f t="shared" ref="P55:P56" si="28">(O55-N55)/N55</f>
        <v>-5.8277655383680037E-2</v>
      </c>
    </row>
    <row r="56" spans="1:16" ht="20.100000000000001" customHeight="1" x14ac:dyDescent="0.25">
      <c r="A56" s="44" t="s">
        <v>194</v>
      </c>
      <c r="B56" s="24">
        <v>4370.630000000001</v>
      </c>
      <c r="C56" s="160">
        <v>1272.8599999999999</v>
      </c>
      <c r="D56" s="309">
        <f t="shared" si="9"/>
        <v>1.0138386424221733E-2</v>
      </c>
      <c r="E56" s="259">
        <f t="shared" si="10"/>
        <v>3.1080403322965543E-3</v>
      </c>
      <c r="F56" s="64">
        <f t="shared" si="15"/>
        <v>-0.70876967393716706</v>
      </c>
      <c r="H56" s="24">
        <v>1003.4819999999999</v>
      </c>
      <c r="I56" s="160">
        <v>327.46999999999991</v>
      </c>
      <c r="J56" s="309">
        <f t="shared" si="11"/>
        <v>1.1229739524680859E-2</v>
      </c>
      <c r="K56" s="259">
        <f t="shared" si="12"/>
        <v>3.7974597525740495E-3</v>
      </c>
      <c r="L56" s="64">
        <f t="shared" si="16"/>
        <v>-0.67366629396441591</v>
      </c>
      <c r="N56" s="39">
        <f t="shared" si="26"/>
        <v>2.2959664853808253</v>
      </c>
      <c r="O56" s="173">
        <f t="shared" si="27"/>
        <v>2.5727102744999448</v>
      </c>
      <c r="P56" s="64">
        <f t="shared" si="28"/>
        <v>0.12053476863936752</v>
      </c>
    </row>
    <row r="57" spans="1:16" ht="20.100000000000001" customHeight="1" x14ac:dyDescent="0.25">
      <c r="A57" s="44" t="s">
        <v>195</v>
      </c>
      <c r="B57" s="24">
        <v>915.79</v>
      </c>
      <c r="C57" s="160">
        <v>1472.8899999999996</v>
      </c>
      <c r="D57" s="309">
        <f t="shared" si="9"/>
        <v>2.1243237024040056E-3</v>
      </c>
      <c r="E57" s="259">
        <f t="shared" si="10"/>
        <v>3.5964689950475867E-3</v>
      </c>
      <c r="F57" s="64">
        <f t="shared" si="15"/>
        <v>0.60832723659354182</v>
      </c>
      <c r="H57" s="24">
        <v>222.28899999999999</v>
      </c>
      <c r="I57" s="160">
        <v>301.89400000000006</v>
      </c>
      <c r="J57" s="309">
        <f t="shared" si="11"/>
        <v>2.487585795461985E-3</v>
      </c>
      <c r="K57" s="259">
        <f t="shared" si="12"/>
        <v>3.5008712692570026E-3</v>
      </c>
      <c r="L57" s="64">
        <f t="shared" si="16"/>
        <v>0.35811488647661416</v>
      </c>
      <c r="N57" s="39">
        <f t="shared" si="13"/>
        <v>2.4272922831653547</v>
      </c>
      <c r="O57" s="173">
        <f t="shared" si="14"/>
        <v>2.0496710548649264</v>
      </c>
      <c r="P57" s="64">
        <f t="shared" si="8"/>
        <v>-0.15557303540222378</v>
      </c>
    </row>
    <row r="58" spans="1:16" ht="20.100000000000001" customHeight="1" x14ac:dyDescent="0.25">
      <c r="A58" s="44" t="s">
        <v>192</v>
      </c>
      <c r="B58" s="24">
        <v>934.94</v>
      </c>
      <c r="C58" s="160">
        <v>963.76000000000022</v>
      </c>
      <c r="D58" s="309">
        <f t="shared" si="9"/>
        <v>2.1687452388927603E-3</v>
      </c>
      <c r="E58" s="259">
        <f t="shared" si="10"/>
        <v>2.3532870470076269E-3</v>
      </c>
      <c r="F58" s="64">
        <f t="shared" si="15"/>
        <v>3.0825507519199265E-2</v>
      </c>
      <c r="H58" s="24">
        <v>289.09700000000009</v>
      </c>
      <c r="I58" s="160">
        <v>229.73399999999998</v>
      </c>
      <c r="J58" s="309">
        <f t="shared" si="11"/>
        <v>3.2352189748960755E-3</v>
      </c>
      <c r="K58" s="259">
        <f t="shared" si="12"/>
        <v>2.6640779882060855E-3</v>
      </c>
      <c r="L58" s="64">
        <f t="shared" si="16"/>
        <v>-0.20533938435888333</v>
      </c>
      <c r="N58" s="39">
        <f t="shared" si="13"/>
        <v>3.0921449504781062</v>
      </c>
      <c r="O58" s="173">
        <f t="shared" si="14"/>
        <v>2.3837262388976503</v>
      </c>
      <c r="P58" s="64">
        <f t="shared" si="8"/>
        <v>-0.22910268532881051</v>
      </c>
    </row>
    <row r="59" spans="1:16" ht="20.100000000000001" customHeight="1" x14ac:dyDescent="0.25">
      <c r="A59" s="44" t="s">
        <v>212</v>
      </c>
      <c r="B59" s="24">
        <v>105.07000000000002</v>
      </c>
      <c r="C59" s="160">
        <v>163.73000000000005</v>
      </c>
      <c r="D59" s="309">
        <f t="shared" si="9"/>
        <v>2.4372693675579437E-4</v>
      </c>
      <c r="E59" s="259">
        <f t="shared" si="10"/>
        <v>3.9979215593774259E-4</v>
      </c>
      <c r="F59" s="64">
        <f>(C59-B59)/B59</f>
        <v>0.55829447035309809</v>
      </c>
      <c r="H59" s="24">
        <v>35.159999999999997</v>
      </c>
      <c r="I59" s="160">
        <v>55.389999999999986</v>
      </c>
      <c r="J59" s="309">
        <f t="shared" si="11"/>
        <v>3.9346758754793711E-4</v>
      </c>
      <c r="K59" s="259">
        <f t="shared" si="12"/>
        <v>6.4232233699293548E-4</v>
      </c>
      <c r="L59" s="64">
        <f>(I59-H59)/H59</f>
        <v>0.57536973833902139</v>
      </c>
      <c r="N59" s="39">
        <f t="shared" si="13"/>
        <v>3.3463405348815067</v>
      </c>
      <c r="O59" s="173">
        <f t="shared" si="14"/>
        <v>3.3830086117388363</v>
      </c>
      <c r="P59" s="64">
        <f>(O59-N59)/N59</f>
        <v>1.0957664492035311E-2</v>
      </c>
    </row>
    <row r="60" spans="1:16" ht="20.100000000000001" customHeight="1" x14ac:dyDescent="0.25">
      <c r="A60" s="44" t="s">
        <v>216</v>
      </c>
      <c r="B60" s="24">
        <v>510.86000000000007</v>
      </c>
      <c r="C60" s="160">
        <v>164.94</v>
      </c>
      <c r="D60" s="309">
        <f t="shared" si="9"/>
        <v>1.1850227744462272E-3</v>
      </c>
      <c r="E60" s="259">
        <f t="shared" si="10"/>
        <v>4.0274670616485212E-4</v>
      </c>
      <c r="F60" s="64">
        <f>(C60-B60)/B60</f>
        <v>-0.67713267822886902</v>
      </c>
      <c r="H60" s="24">
        <v>70.820000000000007</v>
      </c>
      <c r="I60" s="160">
        <v>50.069999999999993</v>
      </c>
      <c r="J60" s="309">
        <f t="shared" si="11"/>
        <v>7.9253056172198268E-4</v>
      </c>
      <c r="K60" s="259">
        <f t="shared" si="12"/>
        <v>5.8062970596202E-4</v>
      </c>
      <c r="L60" s="64">
        <f>(I60-H60)/H60</f>
        <v>-0.29299632872070053</v>
      </c>
      <c r="N60" s="39">
        <f t="shared" si="13"/>
        <v>1.3862897858513095</v>
      </c>
      <c r="O60" s="173">
        <f t="shared" si="14"/>
        <v>3.0356493270280098</v>
      </c>
      <c r="P60" s="64">
        <f>(O60-N60)/N60</f>
        <v>1.1897653420015946</v>
      </c>
    </row>
    <row r="61" spans="1:16" ht="20.100000000000001" customHeight="1" thickBot="1" x14ac:dyDescent="0.3">
      <c r="A61" s="13" t="s">
        <v>17</v>
      </c>
      <c r="B61" s="24">
        <f>B62-SUM(B39:B60)</f>
        <v>495.65000000002328</v>
      </c>
      <c r="C61" s="160">
        <f>C62-SUM(C39:C60)</f>
        <v>569.54000000003725</v>
      </c>
      <c r="D61" s="309">
        <f t="shared" si="9"/>
        <v>1.1497407081280586E-3</v>
      </c>
      <c r="E61" s="259">
        <f t="shared" si="10"/>
        <v>1.3906896994612882E-3</v>
      </c>
      <c r="F61" s="64">
        <f t="shared" si="15"/>
        <v>0.14907696963585293</v>
      </c>
      <c r="H61" s="24">
        <f>H62-SUM(H39:H60)</f>
        <v>172.42799999999988</v>
      </c>
      <c r="I61" s="160">
        <f>I62-SUM(I39:I60)</f>
        <v>189.37899999998626</v>
      </c>
      <c r="J61" s="309">
        <f t="shared" si="11"/>
        <v>1.9296026503332099E-3</v>
      </c>
      <c r="K61" s="259">
        <f t="shared" si="12"/>
        <v>2.1961069120306253E-3</v>
      </c>
      <c r="L61" s="64">
        <f t="shared" si="16"/>
        <v>9.8307699445486757E-2</v>
      </c>
      <c r="N61" s="39">
        <f t="shared" si="13"/>
        <v>3.4788257843234498</v>
      </c>
      <c r="O61" s="173">
        <f t="shared" si="14"/>
        <v>3.3251220283030847</v>
      </c>
      <c r="P61" s="64">
        <f t="shared" si="8"/>
        <v>-4.4182654018777461E-2</v>
      </c>
    </row>
    <row r="62" spans="1:16" ht="26.25" customHeight="1" thickBot="1" x14ac:dyDescent="0.3">
      <c r="A62" s="17" t="s">
        <v>18</v>
      </c>
      <c r="B62" s="46">
        <v>431097.19999999995</v>
      </c>
      <c r="C62" s="171">
        <v>409537.80000000005</v>
      </c>
      <c r="D62" s="315">
        <f>SUM(D39:D61)</f>
        <v>1.0000000000000002</v>
      </c>
      <c r="E62" s="316">
        <f>SUM(E39:E61)</f>
        <v>1.0000000000000002</v>
      </c>
      <c r="F62" s="69">
        <f t="shared" si="15"/>
        <v>-5.0010531267658219E-2</v>
      </c>
      <c r="G62" s="2"/>
      <c r="H62" s="46">
        <v>89359.329999999987</v>
      </c>
      <c r="I62" s="171">
        <v>86233.961999999985</v>
      </c>
      <c r="J62" s="315">
        <f>SUM(J39:J61)</f>
        <v>1</v>
      </c>
      <c r="K62" s="316">
        <f>SUM(K39:K61)</f>
        <v>1</v>
      </c>
      <c r="L62" s="69">
        <f t="shared" si="16"/>
        <v>-3.4975284617733846E-2</v>
      </c>
      <c r="M62" s="2"/>
      <c r="N62" s="34">
        <f t="shared" si="13"/>
        <v>2.072834850237951</v>
      </c>
      <c r="O62" s="166">
        <f t="shared" si="14"/>
        <v>2.1056410910055181</v>
      </c>
      <c r="P62" s="69">
        <f t="shared" si="8"/>
        <v>1.582675086913032E-2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B5</f>
        <v>jan-maio</v>
      </c>
      <c r="C66" s="451"/>
      <c r="D66" s="459" t="str">
        <f>B5</f>
        <v>jan-maio</v>
      </c>
      <c r="E66" s="451"/>
      <c r="F66" s="149" t="str">
        <f>F37</f>
        <v>2022/2021</v>
      </c>
      <c r="H66" s="446" t="str">
        <f>B5</f>
        <v>jan-maio</v>
      </c>
      <c r="I66" s="451"/>
      <c r="J66" s="459" t="str">
        <f>B5</f>
        <v>jan-maio</v>
      </c>
      <c r="K66" s="447"/>
      <c r="L66" s="149" t="str">
        <f>F66</f>
        <v>2022/2021</v>
      </c>
      <c r="N66" s="446" t="str">
        <f>B5</f>
        <v>jan-maio</v>
      </c>
      <c r="O66" s="447"/>
      <c r="P66" s="149" t="str">
        <f>P37</f>
        <v>2022/2021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163</v>
      </c>
      <c r="B68" s="45">
        <v>113825.86000000006</v>
      </c>
      <c r="C68" s="167">
        <v>97208.190000000017</v>
      </c>
      <c r="D68" s="309">
        <f>B68/$B$96</f>
        <v>0.17558184831983989</v>
      </c>
      <c r="E68" s="308">
        <f>C68/$C$96</f>
        <v>0.15560753917758072</v>
      </c>
      <c r="F68" s="73">
        <f t="shared" ref="F68:F80" si="29">(C68-B68)/B68</f>
        <v>-0.14599204433860666</v>
      </c>
      <c r="H68" s="24">
        <v>30155.793000000001</v>
      </c>
      <c r="I68" s="167">
        <v>28522.606999999985</v>
      </c>
      <c r="J68" s="307">
        <f>H68/$H$96</f>
        <v>0.20803240454624969</v>
      </c>
      <c r="K68" s="308">
        <f>I68/$I$96</f>
        <v>0.19627163396786737</v>
      </c>
      <c r="L68" s="73">
        <f t="shared" ref="L68:L80" si="30">(I68-H68)/H68</f>
        <v>-5.4158283948958531E-2</v>
      </c>
      <c r="N68" s="48">
        <f t="shared" ref="N68:N96" si="31">(H68/B68)*10</f>
        <v>2.6492919095889094</v>
      </c>
      <c r="O68" s="169">
        <f t="shared" ref="O68:O96" si="32">(I68/C68)*10</f>
        <v>2.9341773568667397</v>
      </c>
      <c r="P68" s="73">
        <f t="shared" si="8"/>
        <v>0.10753267552235724</v>
      </c>
    </row>
    <row r="69" spans="1:16" ht="20.100000000000001" customHeight="1" x14ac:dyDescent="0.25">
      <c r="A69" s="44" t="s">
        <v>165</v>
      </c>
      <c r="B69" s="24">
        <v>91818.059999999954</v>
      </c>
      <c r="C69" s="160">
        <v>81528.719999999987</v>
      </c>
      <c r="D69" s="309">
        <f t="shared" ref="D69:D95" si="33">B69/$B$96</f>
        <v>0.14163376129064117</v>
      </c>
      <c r="E69" s="259">
        <f t="shared" ref="E69:E95" si="34">C69/$C$96</f>
        <v>0.13050838094504183</v>
      </c>
      <c r="F69" s="64">
        <f t="shared" si="29"/>
        <v>-0.11206226748855261</v>
      </c>
      <c r="H69" s="24">
        <v>24262.067000000006</v>
      </c>
      <c r="I69" s="160">
        <v>22438.880999999994</v>
      </c>
      <c r="J69" s="258">
        <f t="shared" ref="J69:J96" si="35">H69/$H$96</f>
        <v>0.1673740145806219</v>
      </c>
      <c r="K69" s="259">
        <f t="shared" ref="K69:K96" si="36">I69/$I$96</f>
        <v>0.15440789961031734</v>
      </c>
      <c r="L69" s="64">
        <f t="shared" si="30"/>
        <v>-7.5145534797179975E-2</v>
      </c>
      <c r="N69" s="47">
        <f t="shared" si="31"/>
        <v>2.6424068424011593</v>
      </c>
      <c r="O69" s="163">
        <f t="shared" si="32"/>
        <v>2.752267053867643</v>
      </c>
      <c r="P69" s="64">
        <f t="shared" si="8"/>
        <v>4.1575812514417186E-2</v>
      </c>
    </row>
    <row r="70" spans="1:16" ht="20.100000000000001" customHeight="1" x14ac:dyDescent="0.25">
      <c r="A70" s="44" t="s">
        <v>167</v>
      </c>
      <c r="B70" s="24">
        <v>55953.429999999993</v>
      </c>
      <c r="C70" s="160">
        <v>52093.859999999979</v>
      </c>
      <c r="D70" s="309">
        <f t="shared" si="33"/>
        <v>8.6310849390769134E-2</v>
      </c>
      <c r="E70" s="259">
        <f t="shared" si="34"/>
        <v>8.3390065804757815E-2</v>
      </c>
      <c r="F70" s="64">
        <f t="shared" si="29"/>
        <v>-6.8978255667257835E-2</v>
      </c>
      <c r="H70" s="24">
        <v>17411.848000000005</v>
      </c>
      <c r="I70" s="160">
        <v>18043.147000000001</v>
      </c>
      <c r="J70" s="258">
        <f t="shared" si="35"/>
        <v>0.12011717307629116</v>
      </c>
      <c r="K70" s="259">
        <f t="shared" si="36"/>
        <v>0.12415968651155998</v>
      </c>
      <c r="L70" s="64">
        <f t="shared" si="30"/>
        <v>3.6256863717165189E-2</v>
      </c>
      <c r="N70" s="47">
        <f t="shared" si="31"/>
        <v>3.1118464051265504</v>
      </c>
      <c r="O70" s="163">
        <f t="shared" si="32"/>
        <v>3.4635841920717736</v>
      </c>
      <c r="P70" s="64">
        <f t="shared" si="8"/>
        <v>0.11303185991627339</v>
      </c>
    </row>
    <row r="71" spans="1:16" ht="20.100000000000001" customHeight="1" x14ac:dyDescent="0.25">
      <c r="A71" s="44" t="s">
        <v>166</v>
      </c>
      <c r="B71" s="24">
        <v>68063.63</v>
      </c>
      <c r="C71" s="160">
        <v>68658.17</v>
      </c>
      <c r="D71" s="309">
        <f t="shared" si="33"/>
        <v>0.1049914137152814</v>
      </c>
      <c r="E71" s="259">
        <f t="shared" si="34"/>
        <v>0.10990564558537706</v>
      </c>
      <c r="F71" s="64">
        <f t="shared" si="29"/>
        <v>8.7350615886927219E-3</v>
      </c>
      <c r="H71" s="24">
        <v>16237.164999999995</v>
      </c>
      <c r="I71" s="160">
        <v>17328.7</v>
      </c>
      <c r="J71" s="258">
        <f t="shared" si="35"/>
        <v>0.11201351852906688</v>
      </c>
      <c r="K71" s="259">
        <f t="shared" si="36"/>
        <v>0.11924338695754512</v>
      </c>
      <c r="L71" s="64">
        <f t="shared" si="30"/>
        <v>6.7224481613631787E-2</v>
      </c>
      <c r="N71" s="47">
        <f t="shared" si="31"/>
        <v>2.3855861052371132</v>
      </c>
      <c r="O71" s="163">
        <f t="shared" si="32"/>
        <v>2.523909390535751</v>
      </c>
      <c r="P71" s="64">
        <f t="shared" si="8"/>
        <v>5.7982935512147143E-2</v>
      </c>
    </row>
    <row r="72" spans="1:16" ht="20.100000000000001" customHeight="1" x14ac:dyDescent="0.25">
      <c r="A72" s="44" t="s">
        <v>172</v>
      </c>
      <c r="B72" s="24">
        <v>86258.590000000026</v>
      </c>
      <c r="C72" s="160">
        <v>119198.02999999997</v>
      </c>
      <c r="D72" s="309">
        <f t="shared" si="33"/>
        <v>0.13305801217459068</v>
      </c>
      <c r="E72" s="259">
        <f t="shared" si="34"/>
        <v>0.19080812144651016</v>
      </c>
      <c r="F72" s="64">
        <f t="shared" si="29"/>
        <v>0.38186851883389161</v>
      </c>
      <c r="H72" s="24">
        <v>10081.055999999999</v>
      </c>
      <c r="I72" s="160">
        <v>14390.840000000006</v>
      </c>
      <c r="J72" s="258">
        <f t="shared" si="35"/>
        <v>6.9545056236637426E-2</v>
      </c>
      <c r="K72" s="259">
        <f t="shared" si="36"/>
        <v>9.9027192043495429E-2</v>
      </c>
      <c r="L72" s="64">
        <f t="shared" si="30"/>
        <v>0.42751314941609364</v>
      </c>
      <c r="N72" s="47">
        <f t="shared" si="31"/>
        <v>1.1687016910431756</v>
      </c>
      <c r="O72" s="163">
        <f t="shared" si="32"/>
        <v>1.2073051878458065</v>
      </c>
      <c r="P72" s="64">
        <f t="shared" ref="P72:P80" si="37">(O72-N72)/N72</f>
        <v>3.3031095187492837E-2</v>
      </c>
    </row>
    <row r="73" spans="1:16" ht="20.100000000000001" customHeight="1" x14ac:dyDescent="0.25">
      <c r="A73" s="44" t="s">
        <v>171</v>
      </c>
      <c r="B73" s="24">
        <v>42766.789999999994</v>
      </c>
      <c r="C73" s="160">
        <v>39463.909999999989</v>
      </c>
      <c r="D73" s="309">
        <f t="shared" si="33"/>
        <v>6.5969824738477192E-2</v>
      </c>
      <c r="E73" s="259">
        <f t="shared" si="34"/>
        <v>6.3172474679607932E-2</v>
      </c>
      <c r="F73" s="64">
        <f t="shared" si="29"/>
        <v>-7.7230018900179442E-2</v>
      </c>
      <c r="H73" s="24">
        <v>12538.131000000001</v>
      </c>
      <c r="I73" s="160">
        <v>12888.014000000001</v>
      </c>
      <c r="J73" s="258">
        <f t="shared" si="35"/>
        <v>8.6495405391789043E-2</v>
      </c>
      <c r="K73" s="259">
        <f t="shared" si="36"/>
        <v>8.8685847208172519E-2</v>
      </c>
      <c r="L73" s="64">
        <f t="shared" si="30"/>
        <v>2.7905514785257848E-2</v>
      </c>
      <c r="N73" s="47">
        <f t="shared" si="31"/>
        <v>2.9317447019053811</v>
      </c>
      <c r="O73" s="163">
        <f t="shared" si="32"/>
        <v>3.2657721954058792</v>
      </c>
      <c r="P73" s="64">
        <f t="shared" si="37"/>
        <v>0.11393471378439229</v>
      </c>
    </row>
    <row r="74" spans="1:16" ht="20.100000000000001" customHeight="1" x14ac:dyDescent="0.25">
      <c r="A74" s="44" t="s">
        <v>179</v>
      </c>
      <c r="B74" s="24">
        <v>22004.009999999984</v>
      </c>
      <c r="C74" s="160">
        <v>16580.16</v>
      </c>
      <c r="D74" s="309">
        <f t="shared" si="33"/>
        <v>3.3942240772424082E-2</v>
      </c>
      <c r="E74" s="259">
        <f t="shared" si="34"/>
        <v>2.654095191743161E-2</v>
      </c>
      <c r="F74" s="64">
        <f t="shared" si="29"/>
        <v>-0.24649370728335371</v>
      </c>
      <c r="H74" s="24">
        <v>5256.0360000000001</v>
      </c>
      <c r="I74" s="160">
        <v>4295.1739999999982</v>
      </c>
      <c r="J74" s="258">
        <f t="shared" si="35"/>
        <v>3.6259229112683325E-2</v>
      </c>
      <c r="K74" s="259">
        <f t="shared" si="36"/>
        <v>2.9556233031444175E-2</v>
      </c>
      <c r="L74" s="64">
        <f t="shared" si="30"/>
        <v>-0.18281115273944126</v>
      </c>
      <c r="N74" s="47">
        <f t="shared" si="31"/>
        <v>2.3886718829886027</v>
      </c>
      <c r="O74" s="163">
        <f t="shared" si="32"/>
        <v>2.5905503927585731</v>
      </c>
      <c r="P74" s="64">
        <f t="shared" si="37"/>
        <v>8.451496047141846E-2</v>
      </c>
    </row>
    <row r="75" spans="1:16" ht="20.100000000000001" customHeight="1" x14ac:dyDescent="0.25">
      <c r="A75" s="44" t="s">
        <v>182</v>
      </c>
      <c r="B75" s="24">
        <v>19499.919999999995</v>
      </c>
      <c r="C75" s="160">
        <v>11729.09</v>
      </c>
      <c r="D75" s="309">
        <f t="shared" si="33"/>
        <v>3.0079561847272753E-2</v>
      </c>
      <c r="E75" s="259">
        <f t="shared" si="34"/>
        <v>1.8775525310083131E-2</v>
      </c>
      <c r="F75" s="64">
        <f t="shared" si="29"/>
        <v>-0.39850573745943557</v>
      </c>
      <c r="H75" s="24">
        <v>5118.9629999999988</v>
      </c>
      <c r="I75" s="160">
        <v>2968.0790000000002</v>
      </c>
      <c r="J75" s="258">
        <f t="shared" si="35"/>
        <v>3.5313618901458954E-2</v>
      </c>
      <c r="K75" s="259">
        <f t="shared" si="36"/>
        <v>2.0424139878788574E-2</v>
      </c>
      <c r="L75" s="64">
        <f t="shared" si="30"/>
        <v>-0.4201796340391597</v>
      </c>
      <c r="N75" s="47">
        <f t="shared" si="31"/>
        <v>2.6251200004923096</v>
      </c>
      <c r="O75" s="163">
        <f t="shared" si="32"/>
        <v>2.5305279437705739</v>
      </c>
      <c r="P75" s="64">
        <f t="shared" si="37"/>
        <v>-3.6033421978422381E-2</v>
      </c>
    </row>
    <row r="76" spans="1:16" ht="20.100000000000001" customHeight="1" x14ac:dyDescent="0.25">
      <c r="A76" s="44" t="s">
        <v>181</v>
      </c>
      <c r="B76" s="24">
        <v>8186.0199999999986</v>
      </c>
      <c r="C76" s="160">
        <v>5874.7000000000025</v>
      </c>
      <c r="D76" s="309">
        <f t="shared" si="33"/>
        <v>1.2627328464578917E-2</v>
      </c>
      <c r="E76" s="259">
        <f t="shared" si="34"/>
        <v>9.4040184310245235E-3</v>
      </c>
      <c r="F76" s="64">
        <f t="shared" si="29"/>
        <v>-0.28234966442789006</v>
      </c>
      <c r="H76" s="24">
        <v>2337.3810000000003</v>
      </c>
      <c r="I76" s="160">
        <v>2435.9200000000005</v>
      </c>
      <c r="J76" s="258">
        <f t="shared" si="35"/>
        <v>1.6124629512170936E-2</v>
      </c>
      <c r="K76" s="259">
        <f t="shared" si="36"/>
        <v>1.6762212465887421E-2</v>
      </c>
      <c r="L76" s="64">
        <f t="shared" si="30"/>
        <v>4.2157868143875649E-2</v>
      </c>
      <c r="N76" s="47">
        <f t="shared" si="31"/>
        <v>2.8553326280658986</v>
      </c>
      <c r="O76" s="163">
        <f t="shared" si="32"/>
        <v>4.1464585425638747</v>
      </c>
      <c r="P76" s="64">
        <f t="shared" si="37"/>
        <v>0.45218056271522356</v>
      </c>
    </row>
    <row r="77" spans="1:16" ht="20.100000000000001" customHeight="1" x14ac:dyDescent="0.25">
      <c r="A77" s="44" t="s">
        <v>185</v>
      </c>
      <c r="B77" s="24">
        <v>33195.54</v>
      </c>
      <c r="C77" s="160">
        <v>33535.880000000005</v>
      </c>
      <c r="D77" s="309">
        <f t="shared" si="33"/>
        <v>5.1205712561057527E-2</v>
      </c>
      <c r="E77" s="259">
        <f t="shared" si="34"/>
        <v>5.3683087412229831E-2</v>
      </c>
      <c r="F77" s="64">
        <f t="shared" si="29"/>
        <v>1.0252582123984239E-2</v>
      </c>
      <c r="H77" s="24">
        <v>2069.7119999999995</v>
      </c>
      <c r="I77" s="160">
        <v>2324.116</v>
      </c>
      <c r="J77" s="258">
        <f t="shared" si="35"/>
        <v>1.4278091246953029E-2</v>
      </c>
      <c r="K77" s="259">
        <f t="shared" si="36"/>
        <v>1.5992859448326877E-2</v>
      </c>
      <c r="L77" s="64">
        <f t="shared" si="30"/>
        <v>0.12291758466878508</v>
      </c>
      <c r="N77" s="47">
        <f t="shared" si="31"/>
        <v>0.62349098704223505</v>
      </c>
      <c r="O77" s="163">
        <f t="shared" si="32"/>
        <v>0.69302371072415558</v>
      </c>
      <c r="P77" s="64">
        <f t="shared" si="37"/>
        <v>0.11152161799767993</v>
      </c>
    </row>
    <row r="78" spans="1:16" ht="20.100000000000001" customHeight="1" x14ac:dyDescent="0.25">
      <c r="A78" s="44" t="s">
        <v>187</v>
      </c>
      <c r="B78" s="24">
        <v>4476.72</v>
      </c>
      <c r="C78" s="160">
        <v>6403.41</v>
      </c>
      <c r="D78" s="309">
        <f t="shared" si="33"/>
        <v>6.9055553106332195E-3</v>
      </c>
      <c r="E78" s="259">
        <f t="shared" si="34"/>
        <v>1.0250359279862242E-2</v>
      </c>
      <c r="F78" s="64">
        <f t="shared" si="29"/>
        <v>0.43037983166246707</v>
      </c>
      <c r="H78" s="24">
        <v>1165.7789999999998</v>
      </c>
      <c r="I78" s="160">
        <v>1529.6319999999996</v>
      </c>
      <c r="J78" s="258">
        <f t="shared" si="35"/>
        <v>8.0422295158851364E-3</v>
      </c>
      <c r="K78" s="259">
        <f t="shared" si="36"/>
        <v>1.0525804040617219E-2</v>
      </c>
      <c r="L78" s="64">
        <f t="shared" si="30"/>
        <v>0.31211147224302371</v>
      </c>
      <c r="N78" s="47">
        <f t="shared" si="31"/>
        <v>2.6040918350935498</v>
      </c>
      <c r="O78" s="163">
        <f t="shared" si="32"/>
        <v>2.388777229632336</v>
      </c>
      <c r="P78" s="64">
        <f t="shared" si="37"/>
        <v>-8.268318442520628E-2</v>
      </c>
    </row>
    <row r="79" spans="1:16" ht="20.100000000000001" customHeight="1" x14ac:dyDescent="0.25">
      <c r="A79" s="44" t="s">
        <v>200</v>
      </c>
      <c r="B79" s="24">
        <v>12604.689999999995</v>
      </c>
      <c r="C79" s="160">
        <v>12593.849999999999</v>
      </c>
      <c r="D79" s="309">
        <f t="shared" si="33"/>
        <v>1.9443338866041521E-2</v>
      </c>
      <c r="E79" s="259">
        <f t="shared" si="34"/>
        <v>2.0159803482315372E-2</v>
      </c>
      <c r="F79" s="64">
        <f t="shared" si="29"/>
        <v>-8.5999735019238967E-4</v>
      </c>
      <c r="H79" s="24">
        <v>1346.4359999999999</v>
      </c>
      <c r="I79" s="160">
        <v>1425.0050000000001</v>
      </c>
      <c r="J79" s="258">
        <f t="shared" si="35"/>
        <v>9.288507805038794E-3</v>
      </c>
      <c r="K79" s="259">
        <f t="shared" si="36"/>
        <v>9.8058378661663361E-3</v>
      </c>
      <c r="L79" s="64">
        <f t="shared" si="30"/>
        <v>5.8353312002947182E-2</v>
      </c>
      <c r="N79" s="47">
        <f t="shared" si="31"/>
        <v>1.0682023913321157</v>
      </c>
      <c r="O79" s="163">
        <f t="shared" si="32"/>
        <v>1.1315086331820692</v>
      </c>
      <c r="P79" s="64">
        <f t="shared" si="37"/>
        <v>5.9264276473868033E-2</v>
      </c>
    </row>
    <row r="80" spans="1:16" ht="20.100000000000001" customHeight="1" x14ac:dyDescent="0.25">
      <c r="A80" s="44" t="s">
        <v>198</v>
      </c>
      <c r="B80" s="24">
        <v>6253.4400000000023</v>
      </c>
      <c r="C80" s="160">
        <v>4934.5</v>
      </c>
      <c r="D80" s="309">
        <f t="shared" si="33"/>
        <v>9.6462311249589459E-3</v>
      </c>
      <c r="E80" s="259">
        <f t="shared" si="34"/>
        <v>7.898978492159682E-3</v>
      </c>
      <c r="F80" s="64">
        <f t="shared" si="29"/>
        <v>-0.21091431276225595</v>
      </c>
      <c r="H80" s="24">
        <v>2028.6960000000004</v>
      </c>
      <c r="I80" s="160">
        <v>1400.1630000000005</v>
      </c>
      <c r="J80" s="258">
        <f t="shared" si="35"/>
        <v>1.3995138744099968E-2</v>
      </c>
      <c r="K80" s="259">
        <f t="shared" si="36"/>
        <v>9.634893466482615E-3</v>
      </c>
      <c r="L80" s="64">
        <f t="shared" si="30"/>
        <v>-0.30982118562860073</v>
      </c>
      <c r="N80" s="47">
        <f t="shared" si="31"/>
        <v>3.2441280319312242</v>
      </c>
      <c r="O80" s="163">
        <f t="shared" si="32"/>
        <v>2.8374972134968091</v>
      </c>
      <c r="P80" s="64">
        <f t="shared" si="37"/>
        <v>-0.12534364070469453</v>
      </c>
    </row>
    <row r="81" spans="1:16" ht="20.100000000000001" customHeight="1" x14ac:dyDescent="0.25">
      <c r="A81" s="44" t="s">
        <v>201</v>
      </c>
      <c r="B81" s="24">
        <v>5926.8700000000017</v>
      </c>
      <c r="C81" s="160">
        <v>6033.23</v>
      </c>
      <c r="D81" s="309">
        <f t="shared" si="33"/>
        <v>9.1424812371407455E-3</v>
      </c>
      <c r="E81" s="259">
        <f t="shared" si="34"/>
        <v>9.6577878221202878E-3</v>
      </c>
      <c r="F81" s="64">
        <f t="shared" ref="F81:F83" si="38">(C81-B81)/B81</f>
        <v>1.7945391074884014E-2</v>
      </c>
      <c r="H81" s="24">
        <v>1116.0839999999998</v>
      </c>
      <c r="I81" s="160">
        <v>1392.1429999999989</v>
      </c>
      <c r="J81" s="258">
        <f t="shared" si="35"/>
        <v>7.6994041640886879E-3</v>
      </c>
      <c r="K81" s="259">
        <f t="shared" si="36"/>
        <v>9.5797057164840761E-3</v>
      </c>
      <c r="L81" s="64">
        <f t="shared" ref="L81:L87" si="39">(I81-H81)/H81</f>
        <v>0.2473460778937778</v>
      </c>
      <c r="N81" s="47">
        <f t="shared" si="31"/>
        <v>1.8830917499455859</v>
      </c>
      <c r="O81" s="163">
        <f t="shared" si="32"/>
        <v>2.3074588570301464</v>
      </c>
      <c r="P81" s="64">
        <f t="shared" ref="P81:P83" si="40">(O81-N81)/N81</f>
        <v>0.22535657495011757</v>
      </c>
    </row>
    <row r="82" spans="1:16" ht="20.100000000000001" customHeight="1" x14ac:dyDescent="0.25">
      <c r="A82" s="44" t="s">
        <v>183</v>
      </c>
      <c r="B82" s="24">
        <v>119.26999999999998</v>
      </c>
      <c r="C82" s="160">
        <v>627.95999999999992</v>
      </c>
      <c r="D82" s="309">
        <f t="shared" si="33"/>
        <v>1.8397969537947958E-4</v>
      </c>
      <c r="E82" s="259">
        <f t="shared" si="34"/>
        <v>1.0052168474894304E-3</v>
      </c>
      <c r="F82" s="64">
        <f t="shared" si="38"/>
        <v>4.2650289259662948</v>
      </c>
      <c r="H82" s="24">
        <v>210.88800000000003</v>
      </c>
      <c r="I82" s="160">
        <v>1123.2659999999998</v>
      </c>
      <c r="J82" s="258">
        <f t="shared" si="35"/>
        <v>1.4548295158396103E-3</v>
      </c>
      <c r="K82" s="259">
        <f t="shared" si="36"/>
        <v>7.7294916695570849E-3</v>
      </c>
      <c r="L82" s="64">
        <f t="shared" si="39"/>
        <v>4.3263628086946611</v>
      </c>
      <c r="N82" s="47">
        <f t="shared" si="31"/>
        <v>17.681562840613736</v>
      </c>
      <c r="O82" s="163">
        <f t="shared" si="32"/>
        <v>17.887540607682016</v>
      </c>
      <c r="P82" s="64">
        <f t="shared" si="40"/>
        <v>1.16492964408756E-2</v>
      </c>
    </row>
    <row r="83" spans="1:16" ht="20.100000000000001" customHeight="1" x14ac:dyDescent="0.25">
      <c r="A83" s="44" t="s">
        <v>199</v>
      </c>
      <c r="B83" s="24">
        <v>16077.18</v>
      </c>
      <c r="C83" s="160">
        <v>6016.9699999999993</v>
      </c>
      <c r="D83" s="309">
        <f t="shared" si="33"/>
        <v>2.4799821237201831E-2</v>
      </c>
      <c r="E83" s="259">
        <f t="shared" si="34"/>
        <v>9.6317593713588084E-3</v>
      </c>
      <c r="F83" s="64">
        <f t="shared" si="38"/>
        <v>-0.62574468905616532</v>
      </c>
      <c r="H83" s="24">
        <v>3275.7789999999995</v>
      </c>
      <c r="I83" s="160">
        <v>1110.1770000000001</v>
      </c>
      <c r="J83" s="258">
        <f t="shared" si="35"/>
        <v>2.2598251093317596E-2</v>
      </c>
      <c r="K83" s="259">
        <f t="shared" si="36"/>
        <v>7.6394227843038761E-3</v>
      </c>
      <c r="L83" s="64">
        <f t="shared" si="39"/>
        <v>-0.66109526924740636</v>
      </c>
      <c r="N83" s="47">
        <f t="shared" si="31"/>
        <v>2.0375333236301389</v>
      </c>
      <c r="O83" s="163">
        <f t="shared" si="32"/>
        <v>1.8450765086081535</v>
      </c>
      <c r="P83" s="64">
        <f t="shared" si="40"/>
        <v>-9.4455787686994877E-2</v>
      </c>
    </row>
    <row r="84" spans="1:16" ht="20.100000000000001" customHeight="1" x14ac:dyDescent="0.25">
      <c r="A84" s="44" t="s">
        <v>203</v>
      </c>
      <c r="B84" s="24">
        <v>200.82999999999998</v>
      </c>
      <c r="C84" s="160">
        <v>5091.5200000000023</v>
      </c>
      <c r="D84" s="309">
        <f t="shared" si="33"/>
        <v>3.0978990712719789E-4</v>
      </c>
      <c r="E84" s="259">
        <f t="shared" si="34"/>
        <v>8.1503307270039283E-3</v>
      </c>
      <c r="F84" s="64">
        <f t="shared" ref="F84:F87" si="41">(C84-B84)/B84</f>
        <v>24.352387591495308</v>
      </c>
      <c r="H84" s="24">
        <v>61.213999999999999</v>
      </c>
      <c r="I84" s="160">
        <v>1106.3910000000001</v>
      </c>
      <c r="J84" s="258">
        <f t="shared" si="35"/>
        <v>4.222901918677492E-4</v>
      </c>
      <c r="K84" s="259">
        <f t="shared" si="36"/>
        <v>7.6133703127958426E-3</v>
      </c>
      <c r="L84" s="64">
        <f t="shared" ref="L84:L85" si="42">(I84-H84)/H84</f>
        <v>17.07414970431601</v>
      </c>
      <c r="N84" s="47">
        <f t="shared" si="31"/>
        <v>3.0480505900512873</v>
      </c>
      <c r="O84" s="163">
        <f t="shared" si="32"/>
        <v>2.1730072748413041</v>
      </c>
      <c r="P84" s="64">
        <f t="shared" ref="P84:P86" si="43">(O84-N84)/N84</f>
        <v>-0.28708293689943626</v>
      </c>
    </row>
    <row r="85" spans="1:16" ht="20.100000000000001" customHeight="1" x14ac:dyDescent="0.25">
      <c r="A85" s="44" t="s">
        <v>204</v>
      </c>
      <c r="B85" s="24">
        <v>22267.09</v>
      </c>
      <c r="C85" s="160">
        <v>20109.379999999997</v>
      </c>
      <c r="D85" s="309">
        <f t="shared" si="33"/>
        <v>3.4348054290160621E-2</v>
      </c>
      <c r="E85" s="259">
        <f t="shared" si="34"/>
        <v>3.2190406345256065E-2</v>
      </c>
      <c r="F85" s="64">
        <f t="shared" si="41"/>
        <v>-9.6901301427353231E-2</v>
      </c>
      <c r="H85" s="24">
        <v>960.07399999999996</v>
      </c>
      <c r="I85" s="160">
        <v>1040.357</v>
      </c>
      <c r="J85" s="258">
        <f t="shared" si="35"/>
        <v>6.6231553838539785E-3</v>
      </c>
      <c r="K85" s="259">
        <f t="shared" si="36"/>
        <v>7.1589728210997225E-3</v>
      </c>
      <c r="L85" s="64">
        <f t="shared" si="42"/>
        <v>8.3621679162231261E-2</v>
      </c>
      <c r="N85" s="47">
        <f t="shared" si="31"/>
        <v>0.43116276082775074</v>
      </c>
      <c r="O85" s="163">
        <f t="shared" si="32"/>
        <v>0.51734911767543312</v>
      </c>
      <c r="P85" s="64">
        <f t="shared" si="43"/>
        <v>0.1998928587483319</v>
      </c>
    </row>
    <row r="86" spans="1:16" ht="20.100000000000001" customHeight="1" x14ac:dyDescent="0.25">
      <c r="A86" s="44" t="s">
        <v>206</v>
      </c>
      <c r="B86" s="24">
        <v>2234.6700000000005</v>
      </c>
      <c r="C86" s="160">
        <v>4020.91</v>
      </c>
      <c r="D86" s="309">
        <f t="shared" si="33"/>
        <v>3.4470856533383235E-3</v>
      </c>
      <c r="E86" s="259">
        <f t="shared" si="34"/>
        <v>6.4365349293565282E-3</v>
      </c>
      <c r="F86" s="64">
        <f t="shared" si="41"/>
        <v>0.79933054992459684</v>
      </c>
      <c r="H86" s="24">
        <v>565.68799999999987</v>
      </c>
      <c r="I86" s="160">
        <v>953.38800000000003</v>
      </c>
      <c r="J86" s="258">
        <f t="shared" si="35"/>
        <v>3.9024486891443663E-3</v>
      </c>
      <c r="K86" s="259">
        <f t="shared" si="36"/>
        <v>6.5605160343638032E-3</v>
      </c>
      <c r="L86" s="64">
        <f t="shared" si="39"/>
        <v>0.68536012784432454</v>
      </c>
      <c r="N86" s="47">
        <f t="shared" si="31"/>
        <v>2.5314162717537703</v>
      </c>
      <c r="O86" s="163">
        <f t="shared" si="32"/>
        <v>2.3710752043691605</v>
      </c>
      <c r="P86" s="64">
        <f t="shared" si="43"/>
        <v>-6.3340458530562069E-2</v>
      </c>
    </row>
    <row r="87" spans="1:16" ht="20.100000000000001" customHeight="1" x14ac:dyDescent="0.25">
      <c r="A87" s="44" t="s">
        <v>205</v>
      </c>
      <c r="B87" s="24">
        <v>1560.1</v>
      </c>
      <c r="C87" s="160">
        <v>2186.8300000000004</v>
      </c>
      <c r="D87" s="309">
        <f t="shared" si="33"/>
        <v>2.4065290748849343E-3</v>
      </c>
      <c r="E87" s="259">
        <f t="shared" si="34"/>
        <v>3.5006025202167518E-3</v>
      </c>
      <c r="F87" s="64">
        <f t="shared" si="41"/>
        <v>0.40172424844561277</v>
      </c>
      <c r="H87" s="24">
        <v>539.90599999999995</v>
      </c>
      <c r="I87" s="160">
        <v>837.53599999999983</v>
      </c>
      <c r="J87" s="258">
        <f t="shared" si="35"/>
        <v>3.7245892823626779E-3</v>
      </c>
      <c r="K87" s="259">
        <f t="shared" si="36"/>
        <v>5.7633076537117319E-3</v>
      </c>
      <c r="L87" s="64">
        <f t="shared" si="39"/>
        <v>0.55126262719806762</v>
      </c>
      <c r="N87" s="47">
        <f t="shared" ref="N87" si="44">(H87/B87)*10</f>
        <v>3.4607140567912316</v>
      </c>
      <c r="O87" s="163">
        <f t="shared" ref="O87" si="45">(I87/C87)*10</f>
        <v>3.8299090464279328</v>
      </c>
      <c r="P87" s="64">
        <f t="shared" ref="P87" si="46">(O87-N87)/N87</f>
        <v>0.10668173780847363</v>
      </c>
    </row>
    <row r="88" spans="1:16" ht="20.100000000000001" customHeight="1" x14ac:dyDescent="0.25">
      <c r="A88" s="44" t="s">
        <v>184</v>
      </c>
      <c r="B88" s="24">
        <v>2472.0699999999997</v>
      </c>
      <c r="C88" s="160">
        <v>1722.9600000000003</v>
      </c>
      <c r="D88" s="309">
        <f t="shared" si="33"/>
        <v>3.8132865394210624E-3</v>
      </c>
      <c r="E88" s="259">
        <f t="shared" si="34"/>
        <v>2.7580553212790452E-3</v>
      </c>
      <c r="F88" s="64">
        <f t="shared" ref="F88:F94" si="47">(C88-B88)/B88</f>
        <v>-0.30302944495908268</v>
      </c>
      <c r="H88" s="24">
        <v>866.76999999999987</v>
      </c>
      <c r="I88" s="160">
        <v>628.97200000000021</v>
      </c>
      <c r="J88" s="258">
        <f t="shared" si="35"/>
        <v>5.9794894894175995E-3</v>
      </c>
      <c r="K88" s="259">
        <f t="shared" si="36"/>
        <v>4.3281233780641994E-3</v>
      </c>
      <c r="L88" s="64">
        <f t="shared" ref="L88:L94" si="48">(I88-H88)/H88</f>
        <v>-0.27434959677884524</v>
      </c>
      <c r="N88" s="47">
        <f t="shared" si="31"/>
        <v>3.506251845619258</v>
      </c>
      <c r="O88" s="163">
        <f t="shared" si="32"/>
        <v>3.6505316432186472</v>
      </c>
      <c r="P88" s="64">
        <f t="shared" ref="P88:P93" si="49">(O88-N88)/N88</f>
        <v>4.1149296728258039E-2</v>
      </c>
    </row>
    <row r="89" spans="1:16" ht="20.100000000000001" customHeight="1" x14ac:dyDescent="0.25">
      <c r="A89" s="44" t="s">
        <v>210</v>
      </c>
      <c r="B89" s="24">
        <v>240.30999999999995</v>
      </c>
      <c r="C89" s="160">
        <v>225.36</v>
      </c>
      <c r="D89" s="309">
        <f t="shared" si="33"/>
        <v>3.7068970065098298E-4</v>
      </c>
      <c r="E89" s="259">
        <f t="shared" si="34"/>
        <v>3.6074856479746805E-4</v>
      </c>
      <c r="F89" s="64">
        <f t="shared" si="47"/>
        <v>-6.2211310390745019E-2</v>
      </c>
      <c r="H89" s="24">
        <v>443.66</v>
      </c>
      <c r="I89" s="160">
        <v>574.47400000000005</v>
      </c>
      <c r="J89" s="258">
        <f t="shared" si="35"/>
        <v>3.0606277407789987E-3</v>
      </c>
      <c r="K89" s="259">
        <f t="shared" si="36"/>
        <v>3.9531081661664629E-3</v>
      </c>
      <c r="L89" s="64">
        <f t="shared" si="48"/>
        <v>0.29485191362755264</v>
      </c>
      <c r="N89" s="47">
        <f t="shared" si="31"/>
        <v>18.461986600640845</v>
      </c>
      <c r="O89" s="163">
        <f t="shared" si="32"/>
        <v>25.491391551295703</v>
      </c>
      <c r="P89" s="64">
        <f t="shared" si="49"/>
        <v>0.38075019242029218</v>
      </c>
    </row>
    <row r="90" spans="1:16" ht="20.100000000000001" customHeight="1" x14ac:dyDescent="0.25">
      <c r="A90" s="44" t="s">
        <v>209</v>
      </c>
      <c r="B90" s="24">
        <v>4110.0200000000004</v>
      </c>
      <c r="C90" s="160">
        <v>2257.34</v>
      </c>
      <c r="D90" s="309">
        <f t="shared" si="33"/>
        <v>6.3399029731161976E-3</v>
      </c>
      <c r="E90" s="259">
        <f t="shared" si="34"/>
        <v>3.6134725118029667E-3</v>
      </c>
      <c r="F90" s="64">
        <f t="shared" si="47"/>
        <v>-0.45077152909231588</v>
      </c>
      <c r="H90" s="24">
        <v>834.96999999999991</v>
      </c>
      <c r="I90" s="160">
        <v>471.976</v>
      </c>
      <c r="J90" s="258">
        <f t="shared" si="35"/>
        <v>5.7601143774923137E-3</v>
      </c>
      <c r="K90" s="259">
        <f t="shared" si="36"/>
        <v>3.2477922061478538E-3</v>
      </c>
      <c r="L90" s="64">
        <f t="shared" si="48"/>
        <v>-0.43473897265770023</v>
      </c>
      <c r="N90" s="47">
        <f t="shared" si="31"/>
        <v>2.0315472917406723</v>
      </c>
      <c r="O90" s="163">
        <f t="shared" si="32"/>
        <v>2.0908502928225254</v>
      </c>
      <c r="P90" s="64">
        <f t="shared" si="49"/>
        <v>2.9191051236144794E-2</v>
      </c>
    </row>
    <row r="91" spans="1:16" ht="20.100000000000001" customHeight="1" x14ac:dyDescent="0.25">
      <c r="A91" s="44" t="s">
        <v>202</v>
      </c>
      <c r="B91" s="24">
        <v>497.85999999999996</v>
      </c>
      <c r="C91" s="160">
        <v>1237.4799999999993</v>
      </c>
      <c r="D91" s="309">
        <f t="shared" si="33"/>
        <v>7.6797292815987015E-4</v>
      </c>
      <c r="E91" s="259">
        <f t="shared" si="34"/>
        <v>1.9809155749270966E-3</v>
      </c>
      <c r="F91" s="64">
        <f t="shared" si="47"/>
        <v>1.485598360985015</v>
      </c>
      <c r="H91" s="24">
        <v>147.48199999999997</v>
      </c>
      <c r="I91" s="160">
        <v>457.84399999999988</v>
      </c>
      <c r="J91" s="258">
        <f t="shared" si="35"/>
        <v>1.0174176181435518E-3</v>
      </c>
      <c r="K91" s="259">
        <f t="shared" si="36"/>
        <v>3.1505461608885995E-3</v>
      </c>
      <c r="L91" s="64">
        <f t="shared" si="48"/>
        <v>2.1044059614054595</v>
      </c>
      <c r="N91" s="47">
        <f t="shared" si="31"/>
        <v>2.9623187241393163</v>
      </c>
      <c r="O91" s="163">
        <f t="shared" si="32"/>
        <v>3.6998092898471096</v>
      </c>
      <c r="P91" s="64">
        <f t="shared" si="49"/>
        <v>0.24895719683980549</v>
      </c>
    </row>
    <row r="92" spans="1:16" ht="20.100000000000001" customHeight="1" x14ac:dyDescent="0.25">
      <c r="A92" s="44" t="s">
        <v>207</v>
      </c>
      <c r="B92" s="24">
        <v>947.31999999999994</v>
      </c>
      <c r="C92" s="160">
        <v>1281.4199999999998</v>
      </c>
      <c r="D92" s="309">
        <f t="shared" si="33"/>
        <v>1.4612865349785246E-3</v>
      </c>
      <c r="E92" s="259">
        <f t="shared" si="34"/>
        <v>2.0512532210808106E-3</v>
      </c>
      <c r="F92" s="64">
        <f t="shared" si="47"/>
        <v>0.35267913693366543</v>
      </c>
      <c r="H92" s="24">
        <v>294.00599999999997</v>
      </c>
      <c r="I92" s="160">
        <v>389.20400000000006</v>
      </c>
      <c r="J92" s="258">
        <f t="shared" si="35"/>
        <v>2.0282263885756436E-3</v>
      </c>
      <c r="K92" s="259">
        <f t="shared" si="36"/>
        <v>2.678216091075753E-3</v>
      </c>
      <c r="L92" s="64">
        <f t="shared" si="48"/>
        <v>0.32379611300449684</v>
      </c>
      <c r="N92" s="47">
        <f t="shared" si="31"/>
        <v>3.1035552928260781</v>
      </c>
      <c r="O92" s="163">
        <f t="shared" si="32"/>
        <v>3.0372867600006255</v>
      </c>
      <c r="P92" s="64">
        <f t="shared" si="49"/>
        <v>-2.1352457608418803E-2</v>
      </c>
    </row>
    <row r="93" spans="1:16" ht="20.100000000000001" customHeight="1" x14ac:dyDescent="0.25">
      <c r="A93" s="44" t="s">
        <v>215</v>
      </c>
      <c r="B93" s="24">
        <v>4257.37</v>
      </c>
      <c r="C93" s="160">
        <v>2715.61</v>
      </c>
      <c r="D93" s="309">
        <f t="shared" si="33"/>
        <v>6.5671974152572742E-3</v>
      </c>
      <c r="E93" s="259">
        <f t="shared" si="34"/>
        <v>4.3470554226555389E-3</v>
      </c>
      <c r="F93" s="64">
        <f t="shared" si="47"/>
        <v>-0.36213906707662236</v>
      </c>
      <c r="H93" s="24">
        <v>632.21</v>
      </c>
      <c r="I93" s="160">
        <v>371.71400000000006</v>
      </c>
      <c r="J93" s="258">
        <f t="shared" si="35"/>
        <v>4.3613565883737337E-3</v>
      </c>
      <c r="K93" s="259">
        <f t="shared" si="36"/>
        <v>2.5578627559792099E-3</v>
      </c>
      <c r="L93" s="64">
        <f t="shared" si="48"/>
        <v>-0.41204030306385531</v>
      </c>
      <c r="N93" s="47">
        <f t="shared" si="31"/>
        <v>1.4849778149420889</v>
      </c>
      <c r="O93" s="163">
        <f t="shared" si="32"/>
        <v>1.3688047989217895</v>
      </c>
      <c r="P93" s="64">
        <f t="shared" si="49"/>
        <v>-7.8232155963104344E-2</v>
      </c>
    </row>
    <row r="94" spans="1:16" ht="20.100000000000001" customHeight="1" x14ac:dyDescent="0.25">
      <c r="A94" s="44" t="s">
        <v>208</v>
      </c>
      <c r="B94" s="24">
        <v>480.58000000000004</v>
      </c>
      <c r="C94" s="160">
        <v>456.45000000000005</v>
      </c>
      <c r="D94" s="309">
        <f t="shared" si="33"/>
        <v>7.413176993835023E-4</v>
      </c>
      <c r="E94" s="259">
        <f t="shared" si="34"/>
        <v>7.3066951722490373E-4</v>
      </c>
      <c r="F94" s="64">
        <f t="shared" si="47"/>
        <v>-5.0210162720046594E-2</v>
      </c>
      <c r="H94" s="24">
        <v>337.255</v>
      </c>
      <c r="I94" s="160">
        <v>367.66399999999999</v>
      </c>
      <c r="J94" s="258">
        <f t="shared" si="35"/>
        <v>2.3265834393824576E-3</v>
      </c>
      <c r="K94" s="259">
        <f t="shared" si="36"/>
        <v>2.5299936303565108E-3</v>
      </c>
      <c r="L94" s="64">
        <f t="shared" si="48"/>
        <v>9.0166194719129414E-2</v>
      </c>
      <c r="N94" s="47">
        <f t="shared" ref="N94" si="50">(H94/B94)*10</f>
        <v>7.0176661533979772</v>
      </c>
      <c r="O94" s="163">
        <f t="shared" ref="O94" si="51">(I94/C94)*10</f>
        <v>8.0548581443750678</v>
      </c>
      <c r="P94" s="64">
        <f t="shared" ref="P94" si="52">(O94-N94)/N94</f>
        <v>0.14779728307179144</v>
      </c>
    </row>
    <row r="95" spans="1:16" ht="20.100000000000001" customHeight="1" thickBot="1" x14ac:dyDescent="0.3">
      <c r="A95" s="13" t="s">
        <v>17</v>
      </c>
      <c r="B95" s="24">
        <f>B96-SUM(B68:B94)</f>
        <v>21979.820000000065</v>
      </c>
      <c r="C95" s="160">
        <f>C96-SUM(C68:C94)</f>
        <v>20915.14000000013</v>
      </c>
      <c r="D95" s="309">
        <f t="shared" si="33"/>
        <v>3.3904926537233218E-2</v>
      </c>
      <c r="E95" s="259">
        <f t="shared" si="34"/>
        <v>3.3480239339448714E-2</v>
      </c>
      <c r="F95" s="64">
        <f>(C95-B95)/B95</f>
        <v>-4.8438977207271562E-2</v>
      </c>
      <c r="H95" s="24">
        <f>H96-SUM(H68:H94)</f>
        <v>4662.1420000001381</v>
      </c>
      <c r="I95" s="160">
        <f>I96-SUM(I68:I94)</f>
        <v>4506.7210000000196</v>
      </c>
      <c r="J95" s="258">
        <f t="shared" si="35"/>
        <v>3.2162198838415236E-2</v>
      </c>
      <c r="K95" s="259">
        <f t="shared" si="36"/>
        <v>3.1011944122334451E-2</v>
      </c>
      <c r="L95" s="64">
        <f>(I95-H95)/H95</f>
        <v>-3.3336822430572448E-2</v>
      </c>
      <c r="N95" s="47">
        <f t="shared" si="31"/>
        <v>2.1211010827204788</v>
      </c>
      <c r="O95" s="163">
        <f t="shared" si="32"/>
        <v>2.1547649214874927</v>
      </c>
      <c r="P95" s="64">
        <f>(O95-N95)/N95</f>
        <v>1.5870926209625675E-2</v>
      </c>
    </row>
    <row r="96" spans="1:16" ht="26.25" customHeight="1" thickBot="1" x14ac:dyDescent="0.3">
      <c r="A96" s="17" t="s">
        <v>18</v>
      </c>
      <c r="B96" s="22">
        <v>648278.05999999994</v>
      </c>
      <c r="C96" s="165">
        <v>624701.02999999991</v>
      </c>
      <c r="D96" s="305">
        <f>SUM(D68:D95)</f>
        <v>1.0000000000000002</v>
      </c>
      <c r="E96" s="306">
        <f>SUM(E68:E95)</f>
        <v>1.0000000000000002</v>
      </c>
      <c r="F96" s="69">
        <f>(C96-B96)/B96</f>
        <v>-3.6368699566972897E-2</v>
      </c>
      <c r="G96" s="2"/>
      <c r="H96" s="22">
        <v>144957.19100000008</v>
      </c>
      <c r="I96" s="165">
        <v>145322.10499999998</v>
      </c>
      <c r="J96" s="317">
        <f t="shared" si="35"/>
        <v>1</v>
      </c>
      <c r="K96" s="306">
        <f t="shared" si="36"/>
        <v>1</v>
      </c>
      <c r="L96" s="69">
        <f>(I96-H96)/H96</f>
        <v>2.5173914966378054E-3</v>
      </c>
      <c r="M96" s="2"/>
      <c r="N96" s="43">
        <f t="shared" si="31"/>
        <v>2.2360341949564062</v>
      </c>
      <c r="O96" s="170">
        <f t="shared" si="32"/>
        <v>2.3262664542109048</v>
      </c>
      <c r="P96" s="69">
        <f>(O96-N96)/N96</f>
        <v>4.0353702755542072E-2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140</v>
      </c>
      <c r="B1" s="5"/>
    </row>
    <row r="3" spans="1:19" ht="15.75" thickBot="1" x14ac:dyDescent="0.3"/>
    <row r="4" spans="1:19" x14ac:dyDescent="0.25">
      <c r="A4" s="437" t="s">
        <v>16</v>
      </c>
      <c r="B4" s="455"/>
      <c r="C4" s="455"/>
      <c r="D4" s="455"/>
      <c r="E4" s="458" t="s">
        <v>1</v>
      </c>
      <c r="F4" s="454"/>
      <c r="G4" s="449" t="s">
        <v>104</v>
      </c>
      <c r="H4" s="449"/>
      <c r="I4" s="148" t="s">
        <v>0</v>
      </c>
      <c r="K4" s="450" t="s">
        <v>19</v>
      </c>
      <c r="L4" s="454"/>
      <c r="M4" s="449" t="s">
        <v>104</v>
      </c>
      <c r="N4" s="449"/>
      <c r="O4" s="148" t="s">
        <v>0</v>
      </c>
      <c r="P4"/>
      <c r="Q4" s="448" t="s">
        <v>22</v>
      </c>
      <c r="R4" s="449"/>
      <c r="S4" s="148" t="s">
        <v>0</v>
      </c>
    </row>
    <row r="5" spans="1:19" x14ac:dyDescent="0.25">
      <c r="A5" s="456"/>
      <c r="B5" s="457"/>
      <c r="C5" s="457"/>
      <c r="D5" s="457"/>
      <c r="E5" s="459" t="s">
        <v>153</v>
      </c>
      <c r="F5" s="447"/>
      <c r="G5" s="451" t="str">
        <f>E5</f>
        <v>jan-maio</v>
      </c>
      <c r="H5" s="451"/>
      <c r="I5" s="149" t="s">
        <v>138</v>
      </c>
      <c r="K5" s="446" t="str">
        <f>E5</f>
        <v>jan-maio</v>
      </c>
      <c r="L5" s="447"/>
      <c r="M5" s="460" t="str">
        <f>E5</f>
        <v>jan-maio</v>
      </c>
      <c r="N5" s="453"/>
      <c r="O5" s="149" t="str">
        <f>I5</f>
        <v>2022/2021</v>
      </c>
      <c r="P5"/>
      <c r="Q5" s="446" t="str">
        <f>E5</f>
        <v>jan-maio</v>
      </c>
      <c r="R5" s="447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2020</v>
      </c>
      <c r="F6" s="164">
        <v>2021</v>
      </c>
      <c r="G6" s="333">
        <f>E6</f>
        <v>2020</v>
      </c>
      <c r="H6" s="157">
        <f>F6</f>
        <v>2021</v>
      </c>
      <c r="I6" s="149" t="s">
        <v>1</v>
      </c>
      <c r="K6" s="332">
        <f>E6</f>
        <v>2020</v>
      </c>
      <c r="L6" s="158">
        <f>F6</f>
        <v>2021</v>
      </c>
      <c r="M6" s="156">
        <f>G6</f>
        <v>2020</v>
      </c>
      <c r="N6" s="157">
        <f>H6</f>
        <v>2021</v>
      </c>
      <c r="O6" s="322">
        <v>1000</v>
      </c>
      <c r="P6"/>
      <c r="Q6" s="332">
        <f>E6</f>
        <v>2020</v>
      </c>
      <c r="R6" s="158">
        <f>F6</f>
        <v>2021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229228.96999999983</v>
      </c>
      <c r="F7" s="165">
        <v>246638.72999999986</v>
      </c>
      <c r="G7" s="305">
        <f>E7/E15</f>
        <v>0.38007781424777709</v>
      </c>
      <c r="H7" s="306">
        <f>F7/F15</f>
        <v>0.41753605969103491</v>
      </c>
      <c r="I7" s="190">
        <f t="shared" ref="I7:I18" si="0">(F7-E7)/E7</f>
        <v>7.5949213574532271E-2</v>
      </c>
      <c r="J7" s="11"/>
      <c r="K7" s="22">
        <v>57246.606999999975</v>
      </c>
      <c r="L7" s="165">
        <v>62530.260999999991</v>
      </c>
      <c r="M7" s="305">
        <f>K7/K15</f>
        <v>0.34054795861551579</v>
      </c>
      <c r="N7" s="306">
        <f>L7/L15</f>
        <v>0.36427296403619025</v>
      </c>
      <c r="O7" s="190">
        <f t="shared" ref="O7:O18" si="1">(L7-K7)/K7</f>
        <v>9.2296369634623399E-2</v>
      </c>
      <c r="P7" s="51"/>
      <c r="Q7" s="219">
        <f t="shared" ref="Q7:R18" si="2">(K7/E7)*10</f>
        <v>2.4973548064191022</v>
      </c>
      <c r="R7" s="220">
        <f t="shared" si="2"/>
        <v>2.5352977206783391</v>
      </c>
      <c r="S7" s="67">
        <f>(R7-Q7)/Q7</f>
        <v>1.5193241329469859E-2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203758.50999999983</v>
      </c>
      <c r="F8" s="209">
        <v>198547.08999999985</v>
      </c>
      <c r="G8" s="307">
        <f>E8/E7</f>
        <v>0.88888638290352218</v>
      </c>
      <c r="H8" s="308">
        <f>F8/F7</f>
        <v>0.80501180816167828</v>
      </c>
      <c r="I8" s="245">
        <f t="shared" si="0"/>
        <v>-2.55764532239659E-2</v>
      </c>
      <c r="J8" s="4"/>
      <c r="K8" s="208">
        <v>52998.268999999971</v>
      </c>
      <c r="L8" s="209">
        <v>53995.822999999989</v>
      </c>
      <c r="M8" s="312">
        <f>K8/K7</f>
        <v>0.92578882448002542</v>
      </c>
      <c r="N8" s="308">
        <f>L8/L7</f>
        <v>0.86351507472517985</v>
      </c>
      <c r="O8" s="246">
        <f t="shared" si="1"/>
        <v>1.8822388331211699E-2</v>
      </c>
      <c r="P8" s="56"/>
      <c r="Q8" s="221">
        <f t="shared" si="2"/>
        <v>2.6010333997829105</v>
      </c>
      <c r="R8" s="222">
        <f t="shared" si="2"/>
        <v>2.7195474383432177</v>
      </c>
      <c r="S8" s="210">
        <f t="shared" ref="S8:S18" si="3">(R8-Q8)/Q8</f>
        <v>4.5564212504998473E-2</v>
      </c>
    </row>
    <row r="9" spans="1:19" ht="24" customHeight="1" x14ac:dyDescent="0.25">
      <c r="A9" s="13"/>
      <c r="B9" s="1" t="s">
        <v>37</v>
      </c>
      <c r="D9" s="1"/>
      <c r="E9" s="24">
        <v>23808.709999999988</v>
      </c>
      <c r="F9" s="160">
        <v>44712.800000000017</v>
      </c>
      <c r="G9" s="309">
        <f>E9/E7</f>
        <v>0.1038643152303132</v>
      </c>
      <c r="H9" s="259">
        <f>F9/F7</f>
        <v>0.18128864027154226</v>
      </c>
      <c r="I9" s="210">
        <f t="shared" si="0"/>
        <v>0.87800179010118728</v>
      </c>
      <c r="J9" s="1"/>
      <c r="K9" s="24">
        <v>3868.7559999999989</v>
      </c>
      <c r="L9" s="160">
        <v>7778.7620000000043</v>
      </c>
      <c r="M9" s="309">
        <f>K9/K7</f>
        <v>6.7580529270494599E-2</v>
      </c>
      <c r="N9" s="259">
        <f>L9/L7</f>
        <v>0.12439996052471307</v>
      </c>
      <c r="O9" s="210">
        <f t="shared" si="1"/>
        <v>1.0106623421068701</v>
      </c>
      <c r="P9" s="7"/>
      <c r="Q9" s="221">
        <f t="shared" si="2"/>
        <v>1.6249330602119985</v>
      </c>
      <c r="R9" s="222">
        <f t="shared" si="2"/>
        <v>1.739717038521408</v>
      </c>
      <c r="S9" s="210">
        <f t="shared" si="3"/>
        <v>7.063920423554812E-2</v>
      </c>
    </row>
    <row r="10" spans="1:19" ht="24" customHeight="1" thickBot="1" x14ac:dyDescent="0.3">
      <c r="A10" s="13"/>
      <c r="B10" s="1" t="s">
        <v>36</v>
      </c>
      <c r="D10" s="1"/>
      <c r="E10" s="24">
        <v>1661.7499999999998</v>
      </c>
      <c r="F10" s="160">
        <v>3378.8399999999997</v>
      </c>
      <c r="G10" s="309">
        <f>E10/E7</f>
        <v>7.2493018661646518E-3</v>
      </c>
      <c r="H10" s="259">
        <f>F10/F7</f>
        <v>1.3699551566779482E-2</v>
      </c>
      <c r="I10" s="218">
        <f t="shared" si="0"/>
        <v>1.0333022416127577</v>
      </c>
      <c r="J10" s="1"/>
      <c r="K10" s="24">
        <v>379.58199999999999</v>
      </c>
      <c r="L10" s="160">
        <v>755.67600000000004</v>
      </c>
      <c r="M10" s="309">
        <f>K10/K7</f>
        <v>6.6306462494799068E-3</v>
      </c>
      <c r="N10" s="259">
        <f>L10/L7</f>
        <v>1.2084964750107155E-2</v>
      </c>
      <c r="O10" s="248">
        <f t="shared" si="1"/>
        <v>0.99081094467071684</v>
      </c>
      <c r="P10" s="7"/>
      <c r="Q10" s="221">
        <f t="shared" si="2"/>
        <v>2.2842304799157516</v>
      </c>
      <c r="R10" s="222">
        <f t="shared" si="2"/>
        <v>2.2364953652732895</v>
      </c>
      <c r="S10" s="210">
        <f t="shared" si="3"/>
        <v>-2.089767869843968E-2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373881.66000000009</v>
      </c>
      <c r="F11" s="165">
        <v>344061.69999999978</v>
      </c>
      <c r="G11" s="305">
        <f>E11/E15</f>
        <v>0.6199221857522228</v>
      </c>
      <c r="H11" s="306">
        <f>F11/F15</f>
        <v>0.58246394030896498</v>
      </c>
      <c r="I11" s="190">
        <f t="shared" si="0"/>
        <v>-7.9757750085950471E-2</v>
      </c>
      <c r="J11" s="11"/>
      <c r="K11" s="22">
        <v>110854.84699999983</v>
      </c>
      <c r="L11" s="165">
        <v>109127.44400000009</v>
      </c>
      <c r="M11" s="305">
        <f>K11/K15</f>
        <v>0.6594520413844841</v>
      </c>
      <c r="N11" s="306">
        <f>L11/L15</f>
        <v>0.63572703596380964</v>
      </c>
      <c r="O11" s="190">
        <f t="shared" si="1"/>
        <v>-1.558256627244947E-2</v>
      </c>
      <c r="P11" s="7"/>
      <c r="Q11" s="223">
        <f t="shared" si="2"/>
        <v>2.9649715099692187</v>
      </c>
      <c r="R11" s="224">
        <f t="shared" si="2"/>
        <v>3.171740533747295</v>
      </c>
      <c r="S11" s="69">
        <f t="shared" si="3"/>
        <v>6.9737271701549336E-2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347374.13000000012</v>
      </c>
      <c r="F12" s="161">
        <v>319190.9699999998</v>
      </c>
      <c r="G12" s="309">
        <f>E12/E11</f>
        <v>0.92910181793886337</v>
      </c>
      <c r="H12" s="259">
        <f>F12/F11</f>
        <v>0.92771433147019855</v>
      </c>
      <c r="I12" s="245">
        <f t="shared" si="0"/>
        <v>-8.1132006001714385E-2</v>
      </c>
      <c r="J12" s="4"/>
      <c r="K12" s="36">
        <v>106507.51099999984</v>
      </c>
      <c r="L12" s="161">
        <v>104964.4160000001</v>
      </c>
      <c r="M12" s="309">
        <f>K12/K11</f>
        <v>0.96078352803102962</v>
      </c>
      <c r="N12" s="259">
        <f>L12/L11</f>
        <v>0.96185168599752058</v>
      </c>
      <c r="O12" s="245">
        <f t="shared" si="1"/>
        <v>-1.4488133142081798E-2</v>
      </c>
      <c r="P12" s="56"/>
      <c r="Q12" s="221">
        <f t="shared" si="2"/>
        <v>3.0660749261898057</v>
      </c>
      <c r="R12" s="222">
        <f t="shared" si="2"/>
        <v>3.2884519258173301</v>
      </c>
      <c r="S12" s="210">
        <f t="shared" si="3"/>
        <v>7.2528233973678885E-2</v>
      </c>
    </row>
    <row r="13" spans="1:19" ht="24" customHeight="1" x14ac:dyDescent="0.25">
      <c r="A13" s="13"/>
      <c r="B13" s="4" t="s">
        <v>37</v>
      </c>
      <c r="D13" s="4"/>
      <c r="E13" s="189">
        <v>24207.869999999992</v>
      </c>
      <c r="F13" s="187">
        <v>23968.499999999982</v>
      </c>
      <c r="G13" s="309">
        <f>E13/E11</f>
        <v>6.4747412322925885E-2</v>
      </c>
      <c r="H13" s="259">
        <f>F13/F11</f>
        <v>6.9663377237280402E-2</v>
      </c>
      <c r="I13" s="210">
        <f t="shared" si="0"/>
        <v>-9.8881066363959314E-3</v>
      </c>
      <c r="J13" s="211"/>
      <c r="K13" s="189">
        <v>4115.0900000000011</v>
      </c>
      <c r="L13" s="187">
        <v>4051.1129999999985</v>
      </c>
      <c r="M13" s="309">
        <f>K13/K11</f>
        <v>3.712142600314091E-2</v>
      </c>
      <c r="N13" s="259">
        <f>L13/L11</f>
        <v>3.7122769960597587E-2</v>
      </c>
      <c r="O13" s="210">
        <f t="shared" si="1"/>
        <v>-1.5546926069661314E-2</v>
      </c>
      <c r="P13" s="212"/>
      <c r="Q13" s="221">
        <f t="shared" si="2"/>
        <v>1.6998975952861619</v>
      </c>
      <c r="R13" s="222">
        <f t="shared" si="2"/>
        <v>1.6901821140246582</v>
      </c>
      <c r="S13" s="210">
        <f t="shared" si="3"/>
        <v>-5.7153332579826183E-3</v>
      </c>
    </row>
    <row r="14" spans="1:19" ht="24" customHeight="1" thickBot="1" x14ac:dyDescent="0.3">
      <c r="A14" s="13"/>
      <c r="B14" s="1" t="s">
        <v>36</v>
      </c>
      <c r="D14" s="1"/>
      <c r="E14" s="189">
        <v>2299.66</v>
      </c>
      <c r="F14" s="187">
        <v>902.23</v>
      </c>
      <c r="G14" s="309">
        <f>E14/E11</f>
        <v>6.1507697382107464E-3</v>
      </c>
      <c r="H14" s="259">
        <f>F14/F11</f>
        <v>2.6222912925210817E-3</v>
      </c>
      <c r="I14" s="218">
        <f t="shared" si="0"/>
        <v>-0.60766809006548794</v>
      </c>
      <c r="J14" s="211"/>
      <c r="K14" s="189">
        <v>232.24600000000004</v>
      </c>
      <c r="L14" s="187">
        <v>111.91500000000002</v>
      </c>
      <c r="M14" s="309">
        <f>K14/K11</f>
        <v>2.0950459658295355E-3</v>
      </c>
      <c r="N14" s="259">
        <f>L14/L11</f>
        <v>1.0255440418818929E-3</v>
      </c>
      <c r="O14" s="248">
        <f t="shared" si="1"/>
        <v>-0.5181187189445674</v>
      </c>
      <c r="P14" s="212"/>
      <c r="Q14" s="221">
        <f t="shared" si="2"/>
        <v>1.0099145091013457</v>
      </c>
      <c r="R14" s="222">
        <f t="shared" si="2"/>
        <v>1.2404264987863407</v>
      </c>
      <c r="S14" s="210">
        <f t="shared" si="3"/>
        <v>0.2282490127705086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603110.63</v>
      </c>
      <c r="F15" s="165">
        <v>590700.4299999997</v>
      </c>
      <c r="G15" s="305">
        <f>G7+G11</f>
        <v>0.99999999999999989</v>
      </c>
      <c r="H15" s="306">
        <f>H7+H11</f>
        <v>0.99999999999999989</v>
      </c>
      <c r="I15" s="190">
        <f t="shared" si="0"/>
        <v>-2.0576987674716166E-2</v>
      </c>
      <c r="J15" s="11"/>
      <c r="K15" s="22">
        <v>168101.45399999982</v>
      </c>
      <c r="L15" s="165">
        <v>171657.7050000001</v>
      </c>
      <c r="M15" s="305">
        <f>M7+M11</f>
        <v>0.99999999999999989</v>
      </c>
      <c r="N15" s="306">
        <f>N7+N11</f>
        <v>0.99999999999999989</v>
      </c>
      <c r="O15" s="190">
        <f t="shared" si="1"/>
        <v>2.1155385128318306E-2</v>
      </c>
      <c r="P15" s="7"/>
      <c r="Q15" s="223">
        <f t="shared" si="2"/>
        <v>2.7872407753781396</v>
      </c>
      <c r="R15" s="224">
        <f t="shared" si="2"/>
        <v>2.9060027093598051</v>
      </c>
      <c r="S15" s="69">
        <f t="shared" si="3"/>
        <v>4.2609140563234352E-2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551132.6399999999</v>
      </c>
      <c r="F16" s="209">
        <f t="shared" ref="F16:F17" si="4">F8+F12</f>
        <v>517738.05999999965</v>
      </c>
      <c r="G16" s="307">
        <f>E16/E15</f>
        <v>0.91381682329160718</v>
      </c>
      <c r="H16" s="308">
        <f>F16/F15</f>
        <v>0.87648160337381154</v>
      </c>
      <c r="I16" s="246">
        <f t="shared" si="0"/>
        <v>-6.0592637010212745E-2</v>
      </c>
      <c r="J16" s="4"/>
      <c r="K16" s="208">
        <f t="shared" ref="K16:L18" si="5">K8+K12</f>
        <v>159505.7799999998</v>
      </c>
      <c r="L16" s="209">
        <f t="shared" si="5"/>
        <v>158960.23900000009</v>
      </c>
      <c r="M16" s="312">
        <f>K16/K15</f>
        <v>0.94886615317437983</v>
      </c>
      <c r="N16" s="308">
        <f>L16/L15</f>
        <v>0.9260303171360702</v>
      </c>
      <c r="O16" s="246">
        <f t="shared" si="1"/>
        <v>-3.4201958073225127E-3</v>
      </c>
      <c r="P16" s="56"/>
      <c r="Q16" s="221">
        <f t="shared" si="2"/>
        <v>2.8941450464628593</v>
      </c>
      <c r="R16" s="222">
        <f t="shared" si="2"/>
        <v>3.0702830500813523</v>
      </c>
      <c r="S16" s="210">
        <f t="shared" si="3"/>
        <v>6.0860116127822883E-2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48016.57999999998</v>
      </c>
      <c r="F17" s="187">
        <f t="shared" si="4"/>
        <v>68681.3</v>
      </c>
      <c r="G17" s="310">
        <f>E17/E15</f>
        <v>7.9614879280108158E-2</v>
      </c>
      <c r="H17" s="259">
        <f>F17/F15</f>
        <v>0.11627094972658143</v>
      </c>
      <c r="I17" s="210">
        <f t="shared" si="0"/>
        <v>0.43036634429190984</v>
      </c>
      <c r="J17" s="211"/>
      <c r="K17" s="189">
        <f t="shared" si="5"/>
        <v>7983.8459999999995</v>
      </c>
      <c r="L17" s="187">
        <f t="shared" si="5"/>
        <v>11829.875000000004</v>
      </c>
      <c r="M17" s="309">
        <f>K17/K15</f>
        <v>4.7494211442097388E-2</v>
      </c>
      <c r="N17" s="259">
        <f>L17/L15</f>
        <v>6.8915490860139345E-2</v>
      </c>
      <c r="O17" s="210">
        <f t="shared" si="1"/>
        <v>0.48172635093412425</v>
      </c>
      <c r="P17" s="212"/>
      <c r="Q17" s="221">
        <f t="shared" si="2"/>
        <v>1.662726916410957</v>
      </c>
      <c r="R17" s="222">
        <f t="shared" si="2"/>
        <v>1.7224302685010335</v>
      </c>
      <c r="S17" s="210">
        <f t="shared" si="3"/>
        <v>3.5906889760916279E-2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3961.41</v>
      </c>
      <c r="F18" s="217">
        <f>F10+F14</f>
        <v>4281.07</v>
      </c>
      <c r="G18" s="311">
        <f>E18/E15</f>
        <v>6.568297428284426E-3</v>
      </c>
      <c r="H18" s="265">
        <f>F18/F15</f>
        <v>7.2474468996069664E-3</v>
      </c>
      <c r="I18" s="247">
        <f t="shared" si="0"/>
        <v>8.069349044910773E-2</v>
      </c>
      <c r="J18" s="211"/>
      <c r="K18" s="216">
        <f t="shared" si="5"/>
        <v>611.82799999999997</v>
      </c>
      <c r="L18" s="217">
        <f t="shared" si="5"/>
        <v>867.59100000000012</v>
      </c>
      <c r="M18" s="311">
        <f>K18/K15</f>
        <v>3.6396353835226234E-3</v>
      </c>
      <c r="N18" s="265">
        <f>L18/L15</f>
        <v>5.0541920037903316E-3</v>
      </c>
      <c r="O18" s="247">
        <f t="shared" si="1"/>
        <v>0.41803088449695036</v>
      </c>
      <c r="P18" s="212"/>
      <c r="Q18" s="225">
        <f t="shared" si="2"/>
        <v>1.5444702769973317</v>
      </c>
      <c r="R18" s="226">
        <f t="shared" si="2"/>
        <v>2.0265751319179555</v>
      </c>
      <c r="S18" s="218">
        <f t="shared" si="3"/>
        <v>0.31214900157088399</v>
      </c>
    </row>
    <row r="19" spans="1:19" ht="6.75" customHeight="1" x14ac:dyDescent="0.25">
      <c r="Q19" s="227"/>
      <c r="R19" s="227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141</v>
      </c>
    </row>
    <row r="3" spans="1:16" ht="8.25" customHeight="1" thickBot="1" x14ac:dyDescent="0.3"/>
    <row r="4" spans="1:16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6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F5</f>
        <v>2022/2021</v>
      </c>
    </row>
    <row r="6" spans="1:16" ht="19.5" customHeight="1" thickBot="1" x14ac:dyDescent="0.3">
      <c r="A6" s="467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95498.820000000036</v>
      </c>
      <c r="C7" s="167">
        <v>83006.280000000028</v>
      </c>
      <c r="D7" s="309">
        <f>B7/$B$33</f>
        <v>0.15834378511948968</v>
      </c>
      <c r="E7" s="308">
        <f>C7/$C$33</f>
        <v>0.14052178699108106</v>
      </c>
      <c r="F7" s="64">
        <f>(C7-B7)/B7</f>
        <v>-0.13081355350778159</v>
      </c>
      <c r="H7" s="45">
        <v>26239.329000000009</v>
      </c>
      <c r="I7" s="167">
        <v>24577.282999999996</v>
      </c>
      <c r="J7" s="309">
        <f>H7/$H$33</f>
        <v>0.15609221916664687</v>
      </c>
      <c r="K7" s="308">
        <f>I7/$I$33</f>
        <v>0.14317611318408349</v>
      </c>
      <c r="L7" s="64">
        <f>(I7-H7)/H7</f>
        <v>-6.3341787436714272E-2</v>
      </c>
      <c r="N7" s="39">
        <f t="shared" ref="N7:O33" si="0">(H7/B7)*10</f>
        <v>2.7476076667753588</v>
      </c>
      <c r="O7" s="172">
        <f t="shared" si="0"/>
        <v>2.9608944046161314</v>
      </c>
      <c r="P7" s="73">
        <f>(O7-N7)/N7</f>
        <v>7.7626343971841386E-2</v>
      </c>
    </row>
    <row r="8" spans="1:16" ht="20.100000000000001" customHeight="1" x14ac:dyDescent="0.25">
      <c r="A8" s="13" t="s">
        <v>165</v>
      </c>
      <c r="B8" s="24">
        <v>69453.149999999994</v>
      </c>
      <c r="C8" s="160">
        <v>61536.219999999987</v>
      </c>
      <c r="D8" s="309">
        <f t="shared" ref="D8:D32" si="1">B8/$B$33</f>
        <v>0.11515822561442833</v>
      </c>
      <c r="E8" s="259">
        <f t="shared" ref="E8:E32" si="2">C8/$C$33</f>
        <v>0.10417500457888605</v>
      </c>
      <c r="F8" s="64">
        <f t="shared" ref="F8:F33" si="3">(C8-B8)/B8</f>
        <v>-0.1139895022759948</v>
      </c>
      <c r="H8" s="24">
        <v>20941.991000000005</v>
      </c>
      <c r="I8" s="160">
        <v>19265.523999999994</v>
      </c>
      <c r="J8" s="309">
        <f t="shared" ref="J8:J32" si="4">H8/$H$33</f>
        <v>0.1245794756778249</v>
      </c>
      <c r="K8" s="259">
        <f t="shared" ref="K8:K32" si="5">I8/$I$33</f>
        <v>0.1122322123553965</v>
      </c>
      <c r="L8" s="64">
        <f t="shared" ref="L8:L33" si="6">(I8-H8)/H8</f>
        <v>-8.0052894684178352E-2</v>
      </c>
      <c r="N8" s="39">
        <f t="shared" si="0"/>
        <v>3.0152687099145261</v>
      </c>
      <c r="O8" s="173">
        <f t="shared" si="0"/>
        <v>3.1307616879944851</v>
      </c>
      <c r="P8" s="64">
        <f t="shared" ref="P8:P71" si="7">(O8-N8)/N8</f>
        <v>3.8302715011834826E-2</v>
      </c>
    </row>
    <row r="9" spans="1:16" ht="20.100000000000001" customHeight="1" x14ac:dyDescent="0.25">
      <c r="A9" s="13" t="s">
        <v>167</v>
      </c>
      <c r="B9" s="24">
        <v>46951.569999999992</v>
      </c>
      <c r="C9" s="160">
        <v>46183.79</v>
      </c>
      <c r="D9" s="309">
        <f t="shared" si="1"/>
        <v>7.7849017517731364E-2</v>
      </c>
      <c r="E9" s="259">
        <f t="shared" si="2"/>
        <v>7.8184791570238027E-2</v>
      </c>
      <c r="F9" s="64">
        <f t="shared" si="3"/>
        <v>-1.635259481205829E-2</v>
      </c>
      <c r="H9" s="24">
        <v>15751.886000000002</v>
      </c>
      <c r="I9" s="160">
        <v>16786.629000000001</v>
      </c>
      <c r="J9" s="309">
        <f t="shared" si="4"/>
        <v>9.3704638628527265E-2</v>
      </c>
      <c r="K9" s="259">
        <f t="shared" si="5"/>
        <v>9.7791293434803958E-2</v>
      </c>
      <c r="L9" s="64">
        <f t="shared" si="6"/>
        <v>6.5690102124913705E-2</v>
      </c>
      <c r="N9" s="39">
        <f t="shared" si="0"/>
        <v>3.3549221037762966</v>
      </c>
      <c r="O9" s="173">
        <f t="shared" si="0"/>
        <v>3.6347447881605217</v>
      </c>
      <c r="P9" s="64">
        <f t="shared" si="7"/>
        <v>8.3406611458804653E-2</v>
      </c>
    </row>
    <row r="10" spans="1:16" ht="20.100000000000001" customHeight="1" x14ac:dyDescent="0.25">
      <c r="A10" s="13" t="s">
        <v>166</v>
      </c>
      <c r="B10" s="24">
        <v>48400.089999999967</v>
      </c>
      <c r="C10" s="160">
        <v>49989.070000000007</v>
      </c>
      <c r="D10" s="309">
        <f t="shared" si="1"/>
        <v>8.0250765933274917E-2</v>
      </c>
      <c r="E10" s="259">
        <f t="shared" si="2"/>
        <v>8.4626770967476672E-2</v>
      </c>
      <c r="F10" s="64">
        <f t="shared" si="3"/>
        <v>3.2830104241542542E-2</v>
      </c>
      <c r="H10" s="24">
        <v>12987.582</v>
      </c>
      <c r="I10" s="160">
        <v>14045.010000000006</v>
      </c>
      <c r="J10" s="309">
        <f t="shared" si="4"/>
        <v>7.726037872343447E-2</v>
      </c>
      <c r="K10" s="259">
        <f t="shared" si="5"/>
        <v>8.1819863547634028E-2</v>
      </c>
      <c r="L10" s="64">
        <f t="shared" si="6"/>
        <v>8.1418388734716393E-2</v>
      </c>
      <c r="N10" s="39">
        <f t="shared" si="0"/>
        <v>2.6833797209881238</v>
      </c>
      <c r="O10" s="173">
        <f t="shared" si="0"/>
        <v>2.8096161820974075</v>
      </c>
      <c r="P10" s="64">
        <f t="shared" si="7"/>
        <v>4.7043830629680143E-2</v>
      </c>
    </row>
    <row r="11" spans="1:16" ht="20.100000000000001" customHeight="1" x14ac:dyDescent="0.25">
      <c r="A11" s="13" t="s">
        <v>168</v>
      </c>
      <c r="B11" s="24">
        <v>55853.380000000005</v>
      </c>
      <c r="C11" s="160">
        <v>43081.3</v>
      </c>
      <c r="D11" s="309">
        <f t="shared" si="1"/>
        <v>9.2608846904257039E-2</v>
      </c>
      <c r="E11" s="259">
        <f t="shared" si="2"/>
        <v>7.2932569221254809E-2</v>
      </c>
      <c r="F11" s="64">
        <f t="shared" si="3"/>
        <v>-0.22867156830974242</v>
      </c>
      <c r="H11" s="24">
        <v>13428.807000000003</v>
      </c>
      <c r="I11" s="160">
        <v>10688.165000000003</v>
      </c>
      <c r="J11" s="309">
        <f t="shared" si="4"/>
        <v>7.9885132938826334E-2</v>
      </c>
      <c r="K11" s="259">
        <f t="shared" si="5"/>
        <v>6.2264405783591312E-2</v>
      </c>
      <c r="L11" s="64">
        <f t="shared" si="6"/>
        <v>-0.20408678149890749</v>
      </c>
      <c r="N11" s="39">
        <f t="shared" si="0"/>
        <v>2.4042962126911571</v>
      </c>
      <c r="O11" s="173">
        <f t="shared" si="0"/>
        <v>2.4809290805987754</v>
      </c>
      <c r="P11" s="64">
        <f t="shared" si="7"/>
        <v>3.1873305586520129E-2</v>
      </c>
    </row>
    <row r="12" spans="1:16" ht="20.100000000000001" customHeight="1" x14ac:dyDescent="0.25">
      <c r="A12" s="13" t="s">
        <v>173</v>
      </c>
      <c r="B12" s="24">
        <v>40992.870000000003</v>
      </c>
      <c r="C12" s="160">
        <v>41186.310000000012</v>
      </c>
      <c r="D12" s="309">
        <f t="shared" si="1"/>
        <v>6.7969072274517872E-2</v>
      </c>
      <c r="E12" s="259">
        <f t="shared" si="2"/>
        <v>6.9724530249622454E-2</v>
      </c>
      <c r="F12" s="64">
        <f t="shared" si="3"/>
        <v>4.7188694033867256E-3</v>
      </c>
      <c r="H12" s="24">
        <v>9803.4840000000004</v>
      </c>
      <c r="I12" s="160">
        <v>9883.8269999999993</v>
      </c>
      <c r="J12" s="309">
        <f t="shared" si="4"/>
        <v>5.8318853089753757E-2</v>
      </c>
      <c r="K12" s="259">
        <f t="shared" si="5"/>
        <v>5.7578697093730848E-2</v>
      </c>
      <c r="L12" s="64">
        <f t="shared" si="6"/>
        <v>8.1953517749403099E-3</v>
      </c>
      <c r="N12" s="39">
        <f t="shared" si="0"/>
        <v>2.3915095478799118</v>
      </c>
      <c r="O12" s="173">
        <f t="shared" si="0"/>
        <v>2.3997845400571198</v>
      </c>
      <c r="P12" s="64">
        <f t="shared" si="7"/>
        <v>3.4601543550365063E-3</v>
      </c>
    </row>
    <row r="13" spans="1:16" ht="20.100000000000001" customHeight="1" x14ac:dyDescent="0.25">
      <c r="A13" s="13" t="s">
        <v>171</v>
      </c>
      <c r="B13" s="24">
        <v>26741.93</v>
      </c>
      <c r="C13" s="160">
        <v>24070.289999999997</v>
      </c>
      <c r="D13" s="309">
        <f t="shared" si="1"/>
        <v>4.4340007736225782E-2</v>
      </c>
      <c r="E13" s="259">
        <f t="shared" si="2"/>
        <v>4.0748726050529517E-2</v>
      </c>
      <c r="F13" s="64">
        <f t="shared" si="3"/>
        <v>-9.9904531946647196E-2</v>
      </c>
      <c r="H13" s="24">
        <v>9590.9379999999983</v>
      </c>
      <c r="I13" s="160">
        <v>9767.3560000000016</v>
      </c>
      <c r="J13" s="309">
        <f t="shared" si="4"/>
        <v>5.7054461884666369E-2</v>
      </c>
      <c r="K13" s="259">
        <f t="shared" si="5"/>
        <v>5.6900189828356429E-2</v>
      </c>
      <c r="L13" s="64">
        <f t="shared" si="6"/>
        <v>1.8394238394618269E-2</v>
      </c>
      <c r="N13" s="39">
        <f t="shared" si="0"/>
        <v>3.5864793603154288</v>
      </c>
      <c r="O13" s="173">
        <f t="shared" si="0"/>
        <v>4.0578472465433544</v>
      </c>
      <c r="P13" s="64">
        <f t="shared" si="7"/>
        <v>0.13142913673047571</v>
      </c>
    </row>
    <row r="14" spans="1:16" ht="20.100000000000001" customHeight="1" x14ac:dyDescent="0.25">
      <c r="A14" s="13" t="s">
        <v>174</v>
      </c>
      <c r="B14" s="24">
        <v>28699.670000000002</v>
      </c>
      <c r="C14" s="160">
        <v>35425.180000000008</v>
      </c>
      <c r="D14" s="309">
        <f t="shared" si="1"/>
        <v>4.7586078859197037E-2</v>
      </c>
      <c r="E14" s="259">
        <f t="shared" si="2"/>
        <v>5.9971481652721988E-2</v>
      </c>
      <c r="F14" s="64">
        <f t="shared" si="3"/>
        <v>0.23434102203962642</v>
      </c>
      <c r="H14" s="24">
        <v>7041.8509999999978</v>
      </c>
      <c r="I14" s="160">
        <v>8564.0670000000027</v>
      </c>
      <c r="J14" s="309">
        <f t="shared" si="4"/>
        <v>4.1890482398801838E-2</v>
      </c>
      <c r="K14" s="259">
        <f t="shared" si="5"/>
        <v>4.9890373403279564E-2</v>
      </c>
      <c r="L14" s="64">
        <f t="shared" si="6"/>
        <v>0.21616702767496862</v>
      </c>
      <c r="N14" s="39">
        <f t="shared" si="0"/>
        <v>2.4536348327350095</v>
      </c>
      <c r="O14" s="173">
        <f t="shared" si="0"/>
        <v>2.4175083937470467</v>
      </c>
      <c r="P14" s="64">
        <f t="shared" si="7"/>
        <v>-1.4723641230546704E-2</v>
      </c>
    </row>
    <row r="15" spans="1:16" ht="20.100000000000001" customHeight="1" x14ac:dyDescent="0.25">
      <c r="A15" s="13" t="s">
        <v>164</v>
      </c>
      <c r="B15" s="24">
        <v>39320.609999999993</v>
      </c>
      <c r="C15" s="160">
        <v>35127.29</v>
      </c>
      <c r="D15" s="309">
        <f t="shared" si="1"/>
        <v>6.5196347144469993E-2</v>
      </c>
      <c r="E15" s="259">
        <f t="shared" si="2"/>
        <v>5.9467182036755897E-2</v>
      </c>
      <c r="F15" s="64">
        <f t="shared" si="3"/>
        <v>-0.10664432723703914</v>
      </c>
      <c r="H15" s="24">
        <v>8345.6140000000014</v>
      </c>
      <c r="I15" s="160">
        <v>7549.1709999999975</v>
      </c>
      <c r="J15" s="309">
        <f t="shared" si="4"/>
        <v>4.9646292767937632E-2</v>
      </c>
      <c r="K15" s="259">
        <f t="shared" si="5"/>
        <v>4.3978049223016256E-2</v>
      </c>
      <c r="L15" s="64">
        <f t="shared" si="6"/>
        <v>-9.5432522999506539E-2</v>
      </c>
      <c r="N15" s="39">
        <f t="shared" si="0"/>
        <v>2.1224528307165129</v>
      </c>
      <c r="O15" s="173">
        <f t="shared" si="0"/>
        <v>2.1490900664412189</v>
      </c>
      <c r="P15" s="64">
        <f t="shared" si="7"/>
        <v>1.2550213290588705E-2</v>
      </c>
    </row>
    <row r="16" spans="1:16" ht="20.100000000000001" customHeight="1" x14ac:dyDescent="0.25">
      <c r="A16" s="13" t="s">
        <v>178</v>
      </c>
      <c r="B16" s="24">
        <v>9294.3200000000015</v>
      </c>
      <c r="C16" s="160">
        <v>20797.589999999997</v>
      </c>
      <c r="D16" s="309">
        <f t="shared" si="1"/>
        <v>1.5410638675030489E-2</v>
      </c>
      <c r="E16" s="259">
        <f t="shared" si="2"/>
        <v>3.5208354258350526E-2</v>
      </c>
      <c r="F16" s="64">
        <f t="shared" si="3"/>
        <v>1.2376666609283942</v>
      </c>
      <c r="H16" s="24">
        <v>2089.3940000000002</v>
      </c>
      <c r="I16" s="160">
        <v>4583.8050000000003</v>
      </c>
      <c r="J16" s="309">
        <f t="shared" si="4"/>
        <v>1.2429363044057905E-2</v>
      </c>
      <c r="K16" s="259">
        <f t="shared" si="5"/>
        <v>2.6703170708241752E-2</v>
      </c>
      <c r="L16" s="64">
        <f t="shared" si="6"/>
        <v>1.1938442438333794</v>
      </c>
      <c r="N16" s="39">
        <f t="shared" si="0"/>
        <v>2.2480332073782696</v>
      </c>
      <c r="O16" s="173">
        <f t="shared" si="0"/>
        <v>2.2040077720543589</v>
      </c>
      <c r="P16" s="64">
        <f t="shared" si="7"/>
        <v>-1.9583979088660611E-2</v>
      </c>
    </row>
    <row r="17" spans="1:16" ht="20.100000000000001" customHeight="1" x14ac:dyDescent="0.25">
      <c r="A17" s="13" t="s">
        <v>170</v>
      </c>
      <c r="B17" s="24">
        <v>10405.17</v>
      </c>
      <c r="C17" s="160">
        <v>12827.85</v>
      </c>
      <c r="D17" s="309">
        <f t="shared" si="1"/>
        <v>1.7252506393395855E-2</v>
      </c>
      <c r="E17" s="259">
        <f t="shared" si="2"/>
        <v>2.1716337670517685E-2</v>
      </c>
      <c r="F17" s="64">
        <f t="shared" si="3"/>
        <v>0.23283425451001763</v>
      </c>
      <c r="H17" s="24">
        <v>3306.0569999999998</v>
      </c>
      <c r="I17" s="160">
        <v>4098.3329999999996</v>
      </c>
      <c r="J17" s="309">
        <f t="shared" si="4"/>
        <v>1.9667033932972401E-2</v>
      </c>
      <c r="K17" s="259">
        <f t="shared" si="5"/>
        <v>2.3875030835347606E-2</v>
      </c>
      <c r="L17" s="64">
        <f t="shared" si="6"/>
        <v>0.23964378109633316</v>
      </c>
      <c r="N17" s="39">
        <f t="shared" si="0"/>
        <v>3.1773214661557665</v>
      </c>
      <c r="O17" s="173">
        <f t="shared" si="0"/>
        <v>3.1948713151463415</v>
      </c>
      <c r="P17" s="64">
        <f t="shared" si="7"/>
        <v>5.5234728929737503E-3</v>
      </c>
    </row>
    <row r="18" spans="1:16" ht="20.100000000000001" customHeight="1" x14ac:dyDescent="0.25">
      <c r="A18" s="13" t="s">
        <v>172</v>
      </c>
      <c r="B18" s="24">
        <v>11639.299999999996</v>
      </c>
      <c r="C18" s="160">
        <v>11017.130000000005</v>
      </c>
      <c r="D18" s="309">
        <f t="shared" si="1"/>
        <v>1.9298781054480831E-2</v>
      </c>
      <c r="E18" s="259">
        <f t="shared" si="2"/>
        <v>1.8650959844400315E-2</v>
      </c>
      <c r="F18" s="64">
        <f t="shared" si="3"/>
        <v>-5.3454245530228726E-2</v>
      </c>
      <c r="H18" s="24">
        <v>3296.9270000000006</v>
      </c>
      <c r="I18" s="160">
        <v>3950.1570000000006</v>
      </c>
      <c r="J18" s="309">
        <f t="shared" si="4"/>
        <v>1.9612721493771256E-2</v>
      </c>
      <c r="K18" s="259">
        <f t="shared" si="5"/>
        <v>2.3011824607581721E-2</v>
      </c>
      <c r="L18" s="64">
        <f t="shared" si="6"/>
        <v>0.19813298868916415</v>
      </c>
      <c r="N18" s="39">
        <f t="shared" si="0"/>
        <v>2.8325818562972014</v>
      </c>
      <c r="O18" s="173">
        <f t="shared" si="0"/>
        <v>3.5854682662363055</v>
      </c>
      <c r="P18" s="64">
        <f t="shared" si="7"/>
        <v>0.265795111362921</v>
      </c>
    </row>
    <row r="19" spans="1:16" ht="20.100000000000001" customHeight="1" x14ac:dyDescent="0.25">
      <c r="A19" s="13" t="s">
        <v>169</v>
      </c>
      <c r="B19" s="24">
        <v>12212.300000000005</v>
      </c>
      <c r="C19" s="160">
        <v>13836.270000000004</v>
      </c>
      <c r="D19" s="309">
        <f t="shared" si="1"/>
        <v>2.0248855504337582E-2</v>
      </c>
      <c r="E19" s="259">
        <f t="shared" si="2"/>
        <v>2.3423497423220085E-2</v>
      </c>
      <c r="F19" s="64">
        <f t="shared" si="3"/>
        <v>0.13297822686963134</v>
      </c>
      <c r="H19" s="24">
        <v>3433.3279999999995</v>
      </c>
      <c r="I19" s="160">
        <v>3803.0549999999989</v>
      </c>
      <c r="J19" s="309">
        <f t="shared" si="4"/>
        <v>2.0424142196890212E-2</v>
      </c>
      <c r="K19" s="259">
        <f t="shared" si="5"/>
        <v>2.2154875017116195E-2</v>
      </c>
      <c r="L19" s="64">
        <f t="shared" si="6"/>
        <v>0.10768764300993074</v>
      </c>
      <c r="N19" s="39">
        <f t="shared" si="0"/>
        <v>2.8113688658156106</v>
      </c>
      <c r="O19" s="173">
        <f t="shared" si="0"/>
        <v>2.7486128848309539</v>
      </c>
      <c r="P19" s="64">
        <f t="shared" si="7"/>
        <v>-2.2322215255254491E-2</v>
      </c>
    </row>
    <row r="20" spans="1:16" ht="20.100000000000001" customHeight="1" x14ac:dyDescent="0.25">
      <c r="A20" s="13" t="s">
        <v>179</v>
      </c>
      <c r="B20" s="24">
        <v>17607.699999999997</v>
      </c>
      <c r="C20" s="160">
        <v>13925.23</v>
      </c>
      <c r="D20" s="309">
        <f t="shared" si="1"/>
        <v>2.9194809582447585E-2</v>
      </c>
      <c r="E20" s="259">
        <f t="shared" si="2"/>
        <v>2.357409829547609E-2</v>
      </c>
      <c r="F20" s="64">
        <f t="shared" si="3"/>
        <v>-0.20913975135878043</v>
      </c>
      <c r="H20" s="24">
        <v>4287.5599999999986</v>
      </c>
      <c r="I20" s="160">
        <v>3697.6280000000002</v>
      </c>
      <c r="J20" s="309">
        <f t="shared" si="4"/>
        <v>2.5505787713174674E-2</v>
      </c>
      <c r="K20" s="259">
        <f t="shared" si="5"/>
        <v>2.1540705090983263E-2</v>
      </c>
      <c r="L20" s="64">
        <f t="shared" si="6"/>
        <v>-0.13759154390842313</v>
      </c>
      <c r="N20" s="39">
        <f t="shared" si="0"/>
        <v>2.4350483027311913</v>
      </c>
      <c r="O20" s="173">
        <f t="shared" si="0"/>
        <v>2.6553442923384392</v>
      </c>
      <c r="P20" s="64">
        <f t="shared" si="7"/>
        <v>9.0468837665421312E-2</v>
      </c>
    </row>
    <row r="21" spans="1:16" ht="20.100000000000001" customHeight="1" x14ac:dyDescent="0.25">
      <c r="A21" s="13" t="s">
        <v>175</v>
      </c>
      <c r="B21" s="24">
        <v>6354.53</v>
      </c>
      <c r="C21" s="160">
        <v>11455.660000000005</v>
      </c>
      <c r="D21" s="309">
        <f t="shared" si="1"/>
        <v>1.053625932608749E-2</v>
      </c>
      <c r="E21" s="259">
        <f t="shared" si="2"/>
        <v>1.9393349688267537E-2</v>
      </c>
      <c r="F21" s="64">
        <f t="shared" si="3"/>
        <v>0.80275488509771864</v>
      </c>
      <c r="H21" s="24">
        <v>2015.4330000000004</v>
      </c>
      <c r="I21" s="160">
        <v>3649.2240000000002</v>
      </c>
      <c r="J21" s="309">
        <f t="shared" si="4"/>
        <v>1.1989384696220415E-2</v>
      </c>
      <c r="K21" s="259">
        <f t="shared" si="5"/>
        <v>2.1258725322000564E-2</v>
      </c>
      <c r="L21" s="64">
        <f t="shared" si="6"/>
        <v>0.81064019493577777</v>
      </c>
      <c r="N21" s="39">
        <f t="shared" si="0"/>
        <v>3.1716476277553185</v>
      </c>
      <c r="O21" s="173">
        <f t="shared" si="0"/>
        <v>3.1855205199874979</v>
      </c>
      <c r="P21" s="64">
        <f t="shared" si="7"/>
        <v>4.374033266109599E-3</v>
      </c>
    </row>
    <row r="22" spans="1:16" ht="20.100000000000001" customHeight="1" x14ac:dyDescent="0.25">
      <c r="A22" s="13" t="s">
        <v>177</v>
      </c>
      <c r="B22" s="24">
        <v>9012.15</v>
      </c>
      <c r="C22" s="160">
        <v>9569.8799999999992</v>
      </c>
      <c r="D22" s="309">
        <f t="shared" si="1"/>
        <v>1.4942780895770318E-2</v>
      </c>
      <c r="E22" s="259">
        <f t="shared" si="2"/>
        <v>1.6200902376184143E-2</v>
      </c>
      <c r="F22" s="64">
        <f t="shared" si="3"/>
        <v>6.1886453288061069E-2</v>
      </c>
      <c r="H22" s="24">
        <v>2918.7610000000009</v>
      </c>
      <c r="I22" s="160">
        <v>3256.6159999999991</v>
      </c>
      <c r="J22" s="309">
        <f t="shared" si="4"/>
        <v>1.7363091933755674E-2</v>
      </c>
      <c r="K22" s="259">
        <f t="shared" si="5"/>
        <v>1.897156903035609E-2</v>
      </c>
      <c r="L22" s="64">
        <f t="shared" si="6"/>
        <v>0.11575288281568724</v>
      </c>
      <c r="N22" s="39">
        <f t="shared" si="0"/>
        <v>3.2386955388003984</v>
      </c>
      <c r="O22" s="173">
        <f t="shared" si="0"/>
        <v>3.4029851993964391</v>
      </c>
      <c r="P22" s="64">
        <f t="shared" si="7"/>
        <v>5.0727108685521265E-2</v>
      </c>
    </row>
    <row r="23" spans="1:16" ht="20.100000000000001" customHeight="1" x14ac:dyDescent="0.25">
      <c r="A23" s="13" t="s">
        <v>182</v>
      </c>
      <c r="B23" s="24">
        <v>12229.650000000005</v>
      </c>
      <c r="C23" s="160">
        <v>6184.5099999999993</v>
      </c>
      <c r="D23" s="309">
        <f t="shared" si="1"/>
        <v>2.0277623029128184E-2</v>
      </c>
      <c r="E23" s="259">
        <f t="shared" si="2"/>
        <v>1.0469790922617064E-2</v>
      </c>
      <c r="F23" s="64">
        <f t="shared" si="3"/>
        <v>-0.49430196285257577</v>
      </c>
      <c r="H23" s="24">
        <v>4143.4139999999998</v>
      </c>
      <c r="I23" s="160">
        <v>2189.0189999999998</v>
      </c>
      <c r="J23" s="309">
        <f t="shared" si="4"/>
        <v>2.4648293642956825E-2</v>
      </c>
      <c r="K23" s="259">
        <f t="shared" si="5"/>
        <v>1.2752232706361777E-2</v>
      </c>
      <c r="L23" s="64">
        <f t="shared" si="6"/>
        <v>-0.4716871159869615</v>
      </c>
      <c r="N23" s="39">
        <f t="shared" si="0"/>
        <v>3.3880070157363438</v>
      </c>
      <c r="O23" s="173">
        <f t="shared" si="0"/>
        <v>3.5395188947871374</v>
      </c>
      <c r="P23" s="64">
        <f t="shared" si="7"/>
        <v>4.4720060598181594E-2</v>
      </c>
    </row>
    <row r="24" spans="1:16" ht="20.100000000000001" customHeight="1" x14ac:dyDescent="0.25">
      <c r="A24" s="13" t="s">
        <v>181</v>
      </c>
      <c r="B24" s="24">
        <v>6873.3199999999979</v>
      </c>
      <c r="C24" s="160">
        <v>4849.6500000000005</v>
      </c>
      <c r="D24" s="309">
        <f t="shared" si="1"/>
        <v>1.1396449769091285E-2</v>
      </c>
      <c r="E24" s="259">
        <f t="shared" si="2"/>
        <v>8.2099991022522162E-3</v>
      </c>
      <c r="F24" s="64">
        <f t="shared" si="3"/>
        <v>-0.29442394650620052</v>
      </c>
      <c r="H24" s="24">
        <v>2014.0720000000001</v>
      </c>
      <c r="I24" s="160">
        <v>1780.0140000000004</v>
      </c>
      <c r="J24" s="309">
        <f t="shared" si="4"/>
        <v>1.1981288395042674E-2</v>
      </c>
      <c r="K24" s="259">
        <f t="shared" si="5"/>
        <v>1.036955492327013E-2</v>
      </c>
      <c r="L24" s="64">
        <f t="shared" si="6"/>
        <v>-0.11621133703263824</v>
      </c>
      <c r="N24" s="39">
        <f t="shared" si="0"/>
        <v>2.9302753254613503</v>
      </c>
      <c r="O24" s="173">
        <f t="shared" si="0"/>
        <v>3.6703968327611274</v>
      </c>
      <c r="P24" s="64">
        <f t="shared" si="7"/>
        <v>0.25257746289872962</v>
      </c>
    </row>
    <row r="25" spans="1:16" ht="20.100000000000001" customHeight="1" x14ac:dyDescent="0.25">
      <c r="A25" s="13" t="s">
        <v>176</v>
      </c>
      <c r="B25" s="24">
        <v>4086.0200000000004</v>
      </c>
      <c r="C25" s="160">
        <v>4941.2499999999982</v>
      </c>
      <c r="D25" s="309">
        <f t="shared" si="1"/>
        <v>6.7749096048928883E-3</v>
      </c>
      <c r="E25" s="259">
        <f t="shared" si="2"/>
        <v>8.3650692449978338E-3</v>
      </c>
      <c r="F25" s="64">
        <f t="shared" si="3"/>
        <v>0.20930636658655555</v>
      </c>
      <c r="H25" s="24">
        <v>1426.386</v>
      </c>
      <c r="I25" s="160">
        <v>1561.692</v>
      </c>
      <c r="J25" s="309">
        <f t="shared" si="4"/>
        <v>8.4852686640057243E-3</v>
      </c>
      <c r="K25" s="259">
        <f t="shared" si="5"/>
        <v>9.0977098872433437E-3</v>
      </c>
      <c r="L25" s="64">
        <f t="shared" si="6"/>
        <v>9.4859315781282233E-2</v>
      </c>
      <c r="N25" s="39">
        <f t="shared" si="0"/>
        <v>3.4908933387501766</v>
      </c>
      <c r="O25" s="173">
        <f t="shared" si="0"/>
        <v>3.1605201113078687</v>
      </c>
      <c r="P25" s="64">
        <f t="shared" si="7"/>
        <v>-9.4638591152312157E-2</v>
      </c>
    </row>
    <row r="26" spans="1:16" ht="20.100000000000001" customHeight="1" x14ac:dyDescent="0.25">
      <c r="A26" s="13" t="s">
        <v>186</v>
      </c>
      <c r="B26" s="24">
        <v>4036.9199999999996</v>
      </c>
      <c r="C26" s="160">
        <v>4416.59</v>
      </c>
      <c r="D26" s="309">
        <f t="shared" si="1"/>
        <v>6.6934983387707831E-3</v>
      </c>
      <c r="E26" s="259">
        <f t="shared" si="2"/>
        <v>7.4768694514070321E-3</v>
      </c>
      <c r="F26" s="64">
        <f t="shared" si="3"/>
        <v>9.4049423818158534E-2</v>
      </c>
      <c r="H26" s="24">
        <v>1200.0330000000004</v>
      </c>
      <c r="I26" s="160">
        <v>1339.8509999999999</v>
      </c>
      <c r="J26" s="309">
        <f t="shared" si="4"/>
        <v>7.1387425358022194E-3</v>
      </c>
      <c r="K26" s="259">
        <f t="shared" si="5"/>
        <v>7.8053647519055486E-3</v>
      </c>
      <c r="L26" s="64">
        <f t="shared" si="6"/>
        <v>0.11651179592561162</v>
      </c>
      <c r="N26" s="39">
        <f t="shared" si="0"/>
        <v>2.972644986772095</v>
      </c>
      <c r="O26" s="173">
        <f t="shared" si="0"/>
        <v>3.033677565723782</v>
      </c>
      <c r="P26" s="64">
        <f t="shared" si="7"/>
        <v>2.053140527149205E-2</v>
      </c>
    </row>
    <row r="27" spans="1:16" ht="20.100000000000001" customHeight="1" x14ac:dyDescent="0.25">
      <c r="A27" s="13" t="s">
        <v>198</v>
      </c>
      <c r="B27" s="24">
        <v>3308.8599999999997</v>
      </c>
      <c r="C27" s="160">
        <v>2400.09</v>
      </c>
      <c r="D27" s="309">
        <f t="shared" si="1"/>
        <v>5.486323462745136E-3</v>
      </c>
      <c r="E27" s="259">
        <f t="shared" si="2"/>
        <v>4.0631255338683244E-3</v>
      </c>
      <c r="F27" s="64">
        <f t="shared" si="3"/>
        <v>-0.27464746166353354</v>
      </c>
      <c r="H27" s="24">
        <v>1718.5180000000003</v>
      </c>
      <c r="I27" s="160">
        <v>1103.9449999999999</v>
      </c>
      <c r="J27" s="309">
        <f t="shared" si="4"/>
        <v>1.0223100152363941E-2</v>
      </c>
      <c r="K27" s="259">
        <f t="shared" si="5"/>
        <v>6.4310833003388967E-3</v>
      </c>
      <c r="L27" s="64">
        <f t="shared" si="6"/>
        <v>-0.35761801738474674</v>
      </c>
      <c r="N27" s="39">
        <f t="shared" si="0"/>
        <v>5.1936860429271725</v>
      </c>
      <c r="O27" s="173">
        <f t="shared" si="0"/>
        <v>4.5995983483952676</v>
      </c>
      <c r="P27" s="64">
        <f t="shared" si="7"/>
        <v>-0.11438652425687938</v>
      </c>
    </row>
    <row r="28" spans="1:16" ht="20.100000000000001" customHeight="1" x14ac:dyDescent="0.25">
      <c r="A28" s="13" t="s">
        <v>203</v>
      </c>
      <c r="B28" s="24">
        <v>171.95999999999998</v>
      </c>
      <c r="C28" s="160">
        <v>4653.7800000000025</v>
      </c>
      <c r="D28" s="309">
        <f t="shared" si="1"/>
        <v>2.8512181919260817E-4</v>
      </c>
      <c r="E28" s="259">
        <f t="shared" si="2"/>
        <v>7.8784097042218174E-3</v>
      </c>
      <c r="F28" s="64">
        <f t="shared" si="3"/>
        <v>26.06315422191209</v>
      </c>
      <c r="H28" s="24">
        <v>56.491</v>
      </c>
      <c r="I28" s="160">
        <v>1044.9040000000002</v>
      </c>
      <c r="J28" s="309">
        <f t="shared" si="4"/>
        <v>3.3605301236716247E-4</v>
      </c>
      <c r="K28" s="259">
        <f t="shared" si="5"/>
        <v>6.0871371896764025E-3</v>
      </c>
      <c r="L28" s="64">
        <f t="shared" si="6"/>
        <v>17.496822502699548</v>
      </c>
      <c r="N28" s="39">
        <f t="shared" si="0"/>
        <v>3.2851244475459414</v>
      </c>
      <c r="O28" s="173">
        <f t="shared" si="0"/>
        <v>2.2452801808422391</v>
      </c>
      <c r="P28" s="64">
        <f t="shared" si="7"/>
        <v>-0.31653116443746543</v>
      </c>
    </row>
    <row r="29" spans="1:16" ht="20.100000000000001" customHeight="1" x14ac:dyDescent="0.25">
      <c r="A29" s="13" t="s">
        <v>183</v>
      </c>
      <c r="B29" s="24">
        <v>111.2</v>
      </c>
      <c r="C29" s="160">
        <v>573.84</v>
      </c>
      <c r="D29" s="309">
        <f t="shared" si="1"/>
        <v>1.843774499547455E-4</v>
      </c>
      <c r="E29" s="259">
        <f t="shared" si="2"/>
        <v>9.7145688551470962E-4</v>
      </c>
      <c r="F29" s="64">
        <f>(C29-B29)/B29</f>
        <v>4.160431654676259</v>
      </c>
      <c r="H29" s="24">
        <v>200.92899999999997</v>
      </c>
      <c r="I29" s="160">
        <v>1042.6219999999998</v>
      </c>
      <c r="J29" s="309">
        <f t="shared" si="4"/>
        <v>1.1952841288332934E-3</v>
      </c>
      <c r="K29" s="259">
        <f t="shared" si="5"/>
        <v>6.0738432917998098E-3</v>
      </c>
      <c r="L29" s="64">
        <f>(I29-H29)/H29</f>
        <v>4.1890070621960991</v>
      </c>
      <c r="N29" s="39">
        <f t="shared" si="0"/>
        <v>18.069154676258989</v>
      </c>
      <c r="O29" s="173">
        <f t="shared" si="0"/>
        <v>18.16921092987592</v>
      </c>
      <c r="P29" s="64">
        <f>(O29-N29)/N29</f>
        <v>5.5374064481496814E-3</v>
      </c>
    </row>
    <row r="30" spans="1:16" ht="20.100000000000001" customHeight="1" x14ac:dyDescent="0.25">
      <c r="A30" s="13" t="s">
        <v>187</v>
      </c>
      <c r="B30" s="24">
        <v>3114.79</v>
      </c>
      <c r="C30" s="160">
        <v>4164.6099999999997</v>
      </c>
      <c r="D30" s="309">
        <f t="shared" si="1"/>
        <v>5.164541702738684E-3</v>
      </c>
      <c r="E30" s="259">
        <f t="shared" si="2"/>
        <v>7.050291126417493E-3</v>
      </c>
      <c r="F30" s="64">
        <f t="shared" si="3"/>
        <v>0.33704358881337093</v>
      </c>
      <c r="H30" s="24">
        <v>845.38999999999987</v>
      </c>
      <c r="I30" s="160">
        <v>983.35899999999992</v>
      </c>
      <c r="J30" s="309">
        <f t="shared" si="4"/>
        <v>5.0290463281775048E-3</v>
      </c>
      <c r="K30" s="259">
        <f t="shared" si="5"/>
        <v>5.7286039097400295E-3</v>
      </c>
      <c r="L30" s="64">
        <f t="shared" si="6"/>
        <v>0.16320159926187922</v>
      </c>
      <c r="N30" s="39">
        <f t="shared" si="0"/>
        <v>2.714115558352248</v>
      </c>
      <c r="O30" s="173">
        <f t="shared" si="0"/>
        <v>2.361227101697398</v>
      </c>
      <c r="P30" s="64">
        <f t="shared" si="7"/>
        <v>-0.13001968747015702</v>
      </c>
    </row>
    <row r="31" spans="1:16" ht="20.100000000000001" customHeight="1" x14ac:dyDescent="0.25">
      <c r="A31" s="13" t="s">
        <v>188</v>
      </c>
      <c r="B31" s="24">
        <v>755.14999999999986</v>
      </c>
      <c r="C31" s="160">
        <v>4188.1099999999997</v>
      </c>
      <c r="D31" s="309">
        <f t="shared" si="1"/>
        <v>1.2520920083932197E-3</v>
      </c>
      <c r="E31" s="259">
        <f t="shared" si="2"/>
        <v>7.090074405396992E-3</v>
      </c>
      <c r="F31" s="64">
        <f t="shared" si="3"/>
        <v>4.5460636959544471</v>
      </c>
      <c r="H31" s="24">
        <v>218.86999999999998</v>
      </c>
      <c r="I31" s="160">
        <v>970.41399999999999</v>
      </c>
      <c r="J31" s="309">
        <f t="shared" si="4"/>
        <v>1.3020113436972409E-3</v>
      </c>
      <c r="K31" s="259">
        <f t="shared" si="5"/>
        <v>5.6531922059659409E-3</v>
      </c>
      <c r="L31" s="64">
        <f t="shared" si="6"/>
        <v>3.4337460593046103</v>
      </c>
      <c r="N31" s="39">
        <f t="shared" si="0"/>
        <v>2.8983645633317883</v>
      </c>
      <c r="O31" s="173">
        <f t="shared" si="0"/>
        <v>2.3170690359135744</v>
      </c>
      <c r="P31" s="64">
        <f t="shared" si="7"/>
        <v>-0.20055983804535304</v>
      </c>
    </row>
    <row r="32" spans="1:16" ht="20.100000000000001" customHeight="1" thickBot="1" x14ac:dyDescent="0.3">
      <c r="A32" s="13" t="s">
        <v>17</v>
      </c>
      <c r="B32" s="24">
        <f>B33-SUM(B7:B31)</f>
        <v>39985.199999999953</v>
      </c>
      <c r="C32" s="160">
        <f>C33-SUM(C7:C31)</f>
        <v>41292.660000000382</v>
      </c>
      <c r="D32" s="309">
        <f t="shared" si="1"/>
        <v>6.6298284279950367E-2</v>
      </c>
      <c r="E32" s="259">
        <f t="shared" si="2"/>
        <v>6.9904570748323916E-2</v>
      </c>
      <c r="F32" s="64">
        <f t="shared" si="3"/>
        <v>3.2698598481448883E-2</v>
      </c>
      <c r="H32" s="24">
        <f>H33-SUM(H7:H31)</f>
        <v>10798.408999999985</v>
      </c>
      <c r="I32" s="160">
        <f>I33-SUM(I7:I31)</f>
        <v>11476.034999999887</v>
      </c>
      <c r="J32" s="309">
        <f t="shared" si="4"/>
        <v>6.4237451509491311E-2</v>
      </c>
      <c r="K32" s="259">
        <f t="shared" si="5"/>
        <v>6.685417936817864E-2</v>
      </c>
      <c r="L32" s="64">
        <f t="shared" si="6"/>
        <v>6.2752392505220259E-2</v>
      </c>
      <c r="N32" s="39">
        <f t="shared" si="0"/>
        <v>2.7006014725448413</v>
      </c>
      <c r="O32" s="173">
        <f t="shared" si="0"/>
        <v>2.7791948980762635</v>
      </c>
      <c r="P32" s="64">
        <f t="shared" si="7"/>
        <v>2.9102193096770316E-2</v>
      </c>
    </row>
    <row r="33" spans="1:16" ht="26.25" customHeight="1" thickBot="1" x14ac:dyDescent="0.3">
      <c r="A33" s="17" t="s">
        <v>18</v>
      </c>
      <c r="B33" s="22">
        <v>603110.62999999989</v>
      </c>
      <c r="C33" s="165">
        <v>590700.43000000028</v>
      </c>
      <c r="D33" s="305">
        <f>SUM(D7:D32)</f>
        <v>0.99999999999999989</v>
      </c>
      <c r="E33" s="306">
        <f>SUM(E7:E32)</f>
        <v>1.0000000000000002</v>
      </c>
      <c r="F33" s="69">
        <f t="shared" si="3"/>
        <v>-2.0576987674715014E-2</v>
      </c>
      <c r="G33" s="2"/>
      <c r="H33" s="46">
        <v>168101.45400000003</v>
      </c>
      <c r="I33" s="171">
        <v>171657.70499999987</v>
      </c>
      <c r="J33" s="305">
        <f>SUM(J7:J32)</f>
        <v>1</v>
      </c>
      <c r="K33" s="306">
        <f>SUM(K7:K32)</f>
        <v>1.0000000000000002</v>
      </c>
      <c r="L33" s="69">
        <f t="shared" si="6"/>
        <v>2.1155385128315683E-2</v>
      </c>
      <c r="N33" s="34">
        <f t="shared" si="0"/>
        <v>2.7872407753781436</v>
      </c>
      <c r="O33" s="166">
        <f t="shared" si="0"/>
        <v>2.9060027093597984</v>
      </c>
      <c r="P33" s="69">
        <f t="shared" si="7"/>
        <v>4.2609140563230466E-2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F37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168</v>
      </c>
      <c r="B39" s="45">
        <v>55853.380000000005</v>
      </c>
      <c r="C39" s="167">
        <v>43081.3</v>
      </c>
      <c r="D39" s="309">
        <f t="shared" ref="D39:D61" si="8">B39/$B$62</f>
        <v>0.24365759703060219</v>
      </c>
      <c r="E39" s="308">
        <f t="shared" ref="E39:E61" si="9">C39/$C$62</f>
        <v>0.17467370189588638</v>
      </c>
      <c r="F39" s="64">
        <f>(C39-B39)/B39</f>
        <v>-0.22867156830974242</v>
      </c>
      <c r="H39" s="45">
        <v>13428.807000000003</v>
      </c>
      <c r="I39" s="167">
        <v>10688.165000000003</v>
      </c>
      <c r="J39" s="309">
        <f t="shared" ref="J39:J61" si="10">H39/$H$62</f>
        <v>0.23457821701118467</v>
      </c>
      <c r="K39" s="308">
        <f t="shared" ref="K39:K61" si="11">I39/$I$62</f>
        <v>0.17092788082237495</v>
      </c>
      <c r="L39" s="64">
        <f>(I39-H39)/H39</f>
        <v>-0.20408678149890749</v>
      </c>
      <c r="N39" s="39">
        <f t="shared" ref="N39:O62" si="12">(H39/B39)*10</f>
        <v>2.4042962126911571</v>
      </c>
      <c r="O39" s="172">
        <f t="shared" si="12"/>
        <v>2.4809290805987754</v>
      </c>
      <c r="P39" s="73">
        <f t="shared" si="7"/>
        <v>3.1873305586520129E-2</v>
      </c>
    </row>
    <row r="40" spans="1:16" ht="20.100000000000001" customHeight="1" x14ac:dyDescent="0.25">
      <c r="A40" s="44" t="s">
        <v>173</v>
      </c>
      <c r="B40" s="24">
        <v>40992.870000000003</v>
      </c>
      <c r="C40" s="160">
        <v>41186.310000000012</v>
      </c>
      <c r="D40" s="309">
        <f t="shared" si="8"/>
        <v>0.17882936000628541</v>
      </c>
      <c r="E40" s="259">
        <f t="shared" si="9"/>
        <v>0.1669904398226508</v>
      </c>
      <c r="F40" s="64">
        <f t="shared" ref="F40:F62" si="13">(C40-B40)/B40</f>
        <v>4.7188694033867256E-3</v>
      </c>
      <c r="H40" s="24">
        <v>9803.4840000000004</v>
      </c>
      <c r="I40" s="160">
        <v>9883.8269999999993</v>
      </c>
      <c r="J40" s="309">
        <f t="shared" si="10"/>
        <v>0.17125004456596005</v>
      </c>
      <c r="K40" s="259">
        <f t="shared" si="11"/>
        <v>0.15806470086539376</v>
      </c>
      <c r="L40" s="64">
        <f t="shared" ref="L40:L62" si="14">(I40-H40)/H40</f>
        <v>8.1953517749403099E-3</v>
      </c>
      <c r="N40" s="39">
        <f t="shared" si="12"/>
        <v>2.3915095478799118</v>
      </c>
      <c r="O40" s="173">
        <f t="shared" si="12"/>
        <v>2.3997845400571198</v>
      </c>
      <c r="P40" s="64">
        <f t="shared" si="7"/>
        <v>3.4601543550365063E-3</v>
      </c>
    </row>
    <row r="41" spans="1:16" ht="20.100000000000001" customHeight="1" x14ac:dyDescent="0.25">
      <c r="A41" s="44" t="s">
        <v>174</v>
      </c>
      <c r="B41" s="24">
        <v>28699.670000000002</v>
      </c>
      <c r="C41" s="160">
        <v>35425.180000000008</v>
      </c>
      <c r="D41" s="309">
        <f t="shared" si="8"/>
        <v>0.12520088538547286</v>
      </c>
      <c r="E41" s="259">
        <f t="shared" si="9"/>
        <v>0.14363186187343735</v>
      </c>
      <c r="F41" s="64">
        <f t="shared" si="13"/>
        <v>0.23434102203962642</v>
      </c>
      <c r="H41" s="24">
        <v>7041.8509999999978</v>
      </c>
      <c r="I41" s="160">
        <v>8564.0670000000027</v>
      </c>
      <c r="J41" s="309">
        <f t="shared" si="10"/>
        <v>0.12300905449295883</v>
      </c>
      <c r="K41" s="259">
        <f t="shared" si="11"/>
        <v>0.13695875985548822</v>
      </c>
      <c r="L41" s="64">
        <f t="shared" si="14"/>
        <v>0.21616702767496862</v>
      </c>
      <c r="N41" s="39">
        <f t="shared" si="12"/>
        <v>2.4536348327350095</v>
      </c>
      <c r="O41" s="173">
        <f t="shared" si="12"/>
        <v>2.4175083937470467</v>
      </c>
      <c r="P41" s="64">
        <f t="shared" si="7"/>
        <v>-1.4723641230546704E-2</v>
      </c>
    </row>
    <row r="42" spans="1:16" ht="20.100000000000001" customHeight="1" x14ac:dyDescent="0.25">
      <c r="A42" s="44" t="s">
        <v>164</v>
      </c>
      <c r="B42" s="24">
        <v>39320.609999999993</v>
      </c>
      <c r="C42" s="160">
        <v>35127.29</v>
      </c>
      <c r="D42" s="309">
        <f t="shared" si="8"/>
        <v>0.17153420878696085</v>
      </c>
      <c r="E42" s="259">
        <f t="shared" si="9"/>
        <v>0.14242406291988288</v>
      </c>
      <c r="F42" s="64">
        <f t="shared" si="13"/>
        <v>-0.10664432723703914</v>
      </c>
      <c r="H42" s="24">
        <v>8345.6140000000014</v>
      </c>
      <c r="I42" s="160">
        <v>7549.1709999999975</v>
      </c>
      <c r="J42" s="309">
        <f t="shared" si="10"/>
        <v>0.14578355709361085</v>
      </c>
      <c r="K42" s="259">
        <f t="shared" si="11"/>
        <v>0.12072828226320687</v>
      </c>
      <c r="L42" s="64">
        <f t="shared" si="14"/>
        <v>-9.5432522999506539E-2</v>
      </c>
      <c r="N42" s="39">
        <f t="shared" si="12"/>
        <v>2.1224528307165129</v>
      </c>
      <c r="O42" s="173">
        <f t="shared" si="12"/>
        <v>2.1490900664412189</v>
      </c>
      <c r="P42" s="64">
        <f t="shared" si="7"/>
        <v>1.2550213290588705E-2</v>
      </c>
    </row>
    <row r="43" spans="1:16" ht="20.100000000000001" customHeight="1" x14ac:dyDescent="0.25">
      <c r="A43" s="44" t="s">
        <v>178</v>
      </c>
      <c r="B43" s="24">
        <v>9294.3200000000015</v>
      </c>
      <c r="C43" s="160">
        <v>20797.589999999997</v>
      </c>
      <c r="D43" s="309">
        <f t="shared" si="8"/>
        <v>4.0546009520524395E-2</v>
      </c>
      <c r="E43" s="259">
        <f t="shared" si="9"/>
        <v>8.432410432862672E-2</v>
      </c>
      <c r="F43" s="64">
        <f t="shared" si="13"/>
        <v>1.2376666609283942</v>
      </c>
      <c r="H43" s="24">
        <v>2089.3940000000002</v>
      </c>
      <c r="I43" s="160">
        <v>4583.8050000000003</v>
      </c>
      <c r="J43" s="309">
        <f t="shared" si="10"/>
        <v>3.6498128177273464E-2</v>
      </c>
      <c r="K43" s="259">
        <f t="shared" si="11"/>
        <v>7.3305387290803076E-2</v>
      </c>
      <c r="L43" s="64">
        <f t="shared" si="14"/>
        <v>1.1938442438333794</v>
      </c>
      <c r="N43" s="39">
        <f t="shared" si="12"/>
        <v>2.2480332073782696</v>
      </c>
      <c r="O43" s="173">
        <f t="shared" si="12"/>
        <v>2.2040077720543589</v>
      </c>
      <c r="P43" s="64">
        <f t="shared" si="7"/>
        <v>-1.9583979088660611E-2</v>
      </c>
    </row>
    <row r="44" spans="1:16" ht="20.100000000000001" customHeight="1" x14ac:dyDescent="0.25">
      <c r="A44" s="44" t="s">
        <v>170</v>
      </c>
      <c r="B44" s="24">
        <v>10405.17</v>
      </c>
      <c r="C44" s="160">
        <v>12827.85</v>
      </c>
      <c r="D44" s="309">
        <f t="shared" si="8"/>
        <v>4.5392037489851302E-2</v>
      </c>
      <c r="E44" s="259">
        <f t="shared" si="9"/>
        <v>5.2010687859120913E-2</v>
      </c>
      <c r="F44" s="64">
        <f t="shared" si="13"/>
        <v>0.23283425451001763</v>
      </c>
      <c r="H44" s="24">
        <v>3306.0569999999998</v>
      </c>
      <c r="I44" s="160">
        <v>4098.3329999999996</v>
      </c>
      <c r="J44" s="309">
        <f t="shared" si="10"/>
        <v>5.7751143224960041E-2</v>
      </c>
      <c r="K44" s="259">
        <f t="shared" si="11"/>
        <v>6.5541594333022202E-2</v>
      </c>
      <c r="L44" s="64">
        <f t="shared" si="14"/>
        <v>0.23964378109633316</v>
      </c>
      <c r="N44" s="39">
        <f t="shared" si="12"/>
        <v>3.1773214661557665</v>
      </c>
      <c r="O44" s="173">
        <f t="shared" si="12"/>
        <v>3.1948713151463415</v>
      </c>
      <c r="P44" s="64">
        <f t="shared" si="7"/>
        <v>5.5234728929737503E-3</v>
      </c>
    </row>
    <row r="45" spans="1:16" ht="20.100000000000001" customHeight="1" x14ac:dyDescent="0.25">
      <c r="A45" s="44" t="s">
        <v>169</v>
      </c>
      <c r="B45" s="24">
        <v>12212.300000000005</v>
      </c>
      <c r="C45" s="160">
        <v>13836.270000000004</v>
      </c>
      <c r="D45" s="309">
        <f t="shared" si="8"/>
        <v>5.3275552387641069E-2</v>
      </c>
      <c r="E45" s="259">
        <f t="shared" si="9"/>
        <v>5.6099340115804218E-2</v>
      </c>
      <c r="F45" s="64">
        <f t="shared" si="13"/>
        <v>0.13297822686963134</v>
      </c>
      <c r="H45" s="24">
        <v>3433.3279999999995</v>
      </c>
      <c r="I45" s="160">
        <v>3803.0549999999989</v>
      </c>
      <c r="J45" s="309">
        <f t="shared" si="10"/>
        <v>5.9974349222129443E-2</v>
      </c>
      <c r="K45" s="259">
        <f t="shared" si="11"/>
        <v>6.081943269035768E-2</v>
      </c>
      <c r="L45" s="64">
        <f t="shared" si="14"/>
        <v>0.10768764300993074</v>
      </c>
      <c r="N45" s="39">
        <f t="shared" si="12"/>
        <v>2.8113688658156106</v>
      </c>
      <c r="O45" s="173">
        <f t="shared" si="12"/>
        <v>2.7486128848309539</v>
      </c>
      <c r="P45" s="64">
        <f t="shared" si="7"/>
        <v>-2.2322215255254491E-2</v>
      </c>
    </row>
    <row r="46" spans="1:16" ht="20.100000000000001" customHeight="1" x14ac:dyDescent="0.25">
      <c r="A46" s="44" t="s">
        <v>175</v>
      </c>
      <c r="B46" s="24">
        <v>6354.53</v>
      </c>
      <c r="C46" s="160">
        <v>11455.660000000005</v>
      </c>
      <c r="D46" s="309">
        <f t="shared" si="8"/>
        <v>2.772132161131291E-2</v>
      </c>
      <c r="E46" s="259">
        <f t="shared" si="9"/>
        <v>4.6447125315638813E-2</v>
      </c>
      <c r="F46" s="64">
        <f t="shared" si="13"/>
        <v>0.80275488509771864</v>
      </c>
      <c r="H46" s="24">
        <v>2015.4330000000004</v>
      </c>
      <c r="I46" s="160">
        <v>3649.2240000000002</v>
      </c>
      <c r="J46" s="309">
        <f t="shared" si="10"/>
        <v>3.5206156410282984E-2</v>
      </c>
      <c r="K46" s="259">
        <f t="shared" si="11"/>
        <v>5.8359327814096272E-2</v>
      </c>
      <c r="L46" s="64">
        <f t="shared" si="14"/>
        <v>0.81064019493577777</v>
      </c>
      <c r="N46" s="39">
        <f t="shared" si="12"/>
        <v>3.1716476277553185</v>
      </c>
      <c r="O46" s="173">
        <f t="shared" si="12"/>
        <v>3.1855205199874979</v>
      </c>
      <c r="P46" s="64">
        <f t="shared" si="7"/>
        <v>4.374033266109599E-3</v>
      </c>
    </row>
    <row r="47" spans="1:16" ht="20.100000000000001" customHeight="1" x14ac:dyDescent="0.25">
      <c r="A47" s="44" t="s">
        <v>177</v>
      </c>
      <c r="B47" s="24">
        <v>9012.15</v>
      </c>
      <c r="C47" s="160">
        <v>9569.8799999999992</v>
      </c>
      <c r="D47" s="309">
        <f t="shared" si="8"/>
        <v>3.9315056905765436E-2</v>
      </c>
      <c r="E47" s="259">
        <f t="shared" si="9"/>
        <v>3.8801205309482417E-2</v>
      </c>
      <c r="F47" s="64">
        <f t="shared" si="13"/>
        <v>6.1886453288061069E-2</v>
      </c>
      <c r="H47" s="24">
        <v>2918.7610000000009</v>
      </c>
      <c r="I47" s="160">
        <v>3256.6159999999991</v>
      </c>
      <c r="J47" s="309">
        <f t="shared" si="10"/>
        <v>5.0985746631237047E-2</v>
      </c>
      <c r="K47" s="259">
        <f t="shared" si="11"/>
        <v>5.2080639804142161E-2</v>
      </c>
      <c r="L47" s="64">
        <f t="shared" si="14"/>
        <v>0.11575288281568724</v>
      </c>
      <c r="N47" s="39">
        <f t="shared" si="12"/>
        <v>3.2386955388003984</v>
      </c>
      <c r="O47" s="173">
        <f t="shared" si="12"/>
        <v>3.4029851993964391</v>
      </c>
      <c r="P47" s="64">
        <f t="shared" si="7"/>
        <v>5.0727108685521265E-2</v>
      </c>
    </row>
    <row r="48" spans="1:16" ht="20.100000000000001" customHeight="1" x14ac:dyDescent="0.25">
      <c r="A48" s="44" t="s">
        <v>176</v>
      </c>
      <c r="B48" s="24">
        <v>4086.0200000000004</v>
      </c>
      <c r="C48" s="160">
        <v>4941.2499999999982</v>
      </c>
      <c r="D48" s="309">
        <f t="shared" si="8"/>
        <v>1.7825059371858628E-2</v>
      </c>
      <c r="E48" s="259">
        <f t="shared" si="9"/>
        <v>2.003436362164206E-2</v>
      </c>
      <c r="F48" s="64">
        <f t="shared" si="13"/>
        <v>0.20930636658655555</v>
      </c>
      <c r="H48" s="24">
        <v>1426.386</v>
      </c>
      <c r="I48" s="160">
        <v>1561.692</v>
      </c>
      <c r="J48" s="309">
        <f t="shared" si="10"/>
        <v>2.491651601290536E-2</v>
      </c>
      <c r="K48" s="259">
        <f t="shared" si="11"/>
        <v>2.4974979714221881E-2</v>
      </c>
      <c r="L48" s="64">
        <f t="shared" si="14"/>
        <v>9.4859315781282233E-2</v>
      </c>
      <c r="N48" s="39">
        <f t="shared" si="12"/>
        <v>3.4908933387501766</v>
      </c>
      <c r="O48" s="173">
        <f t="shared" si="12"/>
        <v>3.1605201113078687</v>
      </c>
      <c r="P48" s="64">
        <f t="shared" si="7"/>
        <v>-9.4638591152312157E-2</v>
      </c>
    </row>
    <row r="49" spans="1:16" ht="20.100000000000001" customHeight="1" x14ac:dyDescent="0.25">
      <c r="A49" s="44" t="s">
        <v>186</v>
      </c>
      <c r="B49" s="24">
        <v>4036.9199999999996</v>
      </c>
      <c r="C49" s="160">
        <v>4416.59</v>
      </c>
      <c r="D49" s="309">
        <f t="shared" si="8"/>
        <v>1.7610863059760725E-2</v>
      </c>
      <c r="E49" s="259">
        <f t="shared" si="9"/>
        <v>1.7907122697234129E-2</v>
      </c>
      <c r="F49" s="64">
        <f t="shared" si="13"/>
        <v>9.4049423818158534E-2</v>
      </c>
      <c r="H49" s="24">
        <v>1200.0330000000004</v>
      </c>
      <c r="I49" s="160">
        <v>1339.8509999999999</v>
      </c>
      <c r="J49" s="309">
        <f t="shared" si="10"/>
        <v>2.0962517481603764E-2</v>
      </c>
      <c r="K49" s="259">
        <f t="shared" si="11"/>
        <v>2.1427241443946629E-2</v>
      </c>
      <c r="L49" s="64">
        <f t="shared" si="14"/>
        <v>0.11651179592561162</v>
      </c>
      <c r="N49" s="39">
        <f t="shared" si="12"/>
        <v>2.972644986772095</v>
      </c>
      <c r="O49" s="173">
        <f t="shared" si="12"/>
        <v>3.033677565723782</v>
      </c>
      <c r="P49" s="64">
        <f t="shared" si="7"/>
        <v>2.053140527149205E-2</v>
      </c>
    </row>
    <row r="50" spans="1:16" ht="20.100000000000001" customHeight="1" x14ac:dyDescent="0.25">
      <c r="A50" s="44" t="s">
        <v>188</v>
      </c>
      <c r="B50" s="24">
        <v>755.14999999999986</v>
      </c>
      <c r="C50" s="160">
        <v>4188.1099999999997</v>
      </c>
      <c r="D50" s="309">
        <f t="shared" si="8"/>
        <v>3.2943043804629047E-3</v>
      </c>
      <c r="E50" s="259">
        <f t="shared" si="9"/>
        <v>1.6980747508714467E-2</v>
      </c>
      <c r="F50" s="64">
        <f t="shared" si="13"/>
        <v>4.5460636959544471</v>
      </c>
      <c r="H50" s="24">
        <v>218.86999999999998</v>
      </c>
      <c r="I50" s="160">
        <v>970.41399999999999</v>
      </c>
      <c r="J50" s="309">
        <f t="shared" si="10"/>
        <v>3.8232833607064255E-3</v>
      </c>
      <c r="K50" s="259">
        <f t="shared" si="11"/>
        <v>1.551911001938725E-2</v>
      </c>
      <c r="L50" s="64">
        <f t="shared" si="14"/>
        <v>3.4337460593046103</v>
      </c>
      <c r="N50" s="39">
        <f t="shared" si="12"/>
        <v>2.8983645633317883</v>
      </c>
      <c r="O50" s="173">
        <f t="shared" si="12"/>
        <v>2.3170690359135744</v>
      </c>
      <c r="P50" s="64">
        <f t="shared" si="7"/>
        <v>-0.20055983804535304</v>
      </c>
    </row>
    <row r="51" spans="1:16" ht="20.100000000000001" customHeight="1" x14ac:dyDescent="0.25">
      <c r="A51" s="44" t="s">
        <v>190</v>
      </c>
      <c r="B51" s="24">
        <v>4266.08</v>
      </c>
      <c r="C51" s="160">
        <v>3372.7100000000009</v>
      </c>
      <c r="D51" s="309">
        <f t="shared" si="8"/>
        <v>1.8610562181560208E-2</v>
      </c>
      <c r="E51" s="259">
        <f t="shared" si="9"/>
        <v>1.3674697400525867E-2</v>
      </c>
      <c r="F51" s="64">
        <f t="shared" si="13"/>
        <v>-0.20941238795334335</v>
      </c>
      <c r="H51" s="24">
        <v>759.83300000000031</v>
      </c>
      <c r="I51" s="160">
        <v>626.84400000000005</v>
      </c>
      <c r="J51" s="309">
        <f t="shared" si="10"/>
        <v>1.327297878108305E-2</v>
      </c>
      <c r="K51" s="259">
        <f t="shared" si="11"/>
        <v>1.0024650304913967E-2</v>
      </c>
      <c r="L51" s="64">
        <f t="shared" si="14"/>
        <v>-0.17502398553366358</v>
      </c>
      <c r="N51" s="39">
        <f t="shared" si="12"/>
        <v>1.7811034954806293</v>
      </c>
      <c r="O51" s="173">
        <f t="shared" si="12"/>
        <v>1.8585766342199592</v>
      </c>
      <c r="P51" s="64">
        <f t="shared" si="7"/>
        <v>4.3497269493833576E-2</v>
      </c>
    </row>
    <row r="52" spans="1:16" ht="20.100000000000001" customHeight="1" x14ac:dyDescent="0.25">
      <c r="A52" s="44" t="s">
        <v>180</v>
      </c>
      <c r="B52" s="24">
        <v>105.12000000000002</v>
      </c>
      <c r="C52" s="160">
        <v>1464.27</v>
      </c>
      <c r="D52" s="309">
        <f t="shared" si="8"/>
        <v>4.5858078060552297E-4</v>
      </c>
      <c r="E52" s="259">
        <f t="shared" si="9"/>
        <v>5.936902124009478E-3</v>
      </c>
      <c r="F52" s="64">
        <f t="shared" si="13"/>
        <v>12.929509132420089</v>
      </c>
      <c r="H52" s="24">
        <v>46.150999999999996</v>
      </c>
      <c r="I52" s="160">
        <v>440.66800000000006</v>
      </c>
      <c r="J52" s="309">
        <f t="shared" si="10"/>
        <v>8.0617878366136177E-4</v>
      </c>
      <c r="K52" s="259">
        <f t="shared" si="11"/>
        <v>7.0472758781544185E-3</v>
      </c>
      <c r="L52" s="64">
        <f t="shared" si="14"/>
        <v>8.5483954843882053</v>
      </c>
      <c r="N52" s="39">
        <f t="shared" si="12"/>
        <v>4.3903158295281566</v>
      </c>
      <c r="O52" s="173">
        <f t="shared" si="12"/>
        <v>3.0094722967758685</v>
      </c>
      <c r="P52" s="64">
        <f t="shared" si="7"/>
        <v>-0.31452031843929834</v>
      </c>
    </row>
    <row r="53" spans="1:16" ht="20.100000000000001" customHeight="1" x14ac:dyDescent="0.25">
      <c r="A53" s="44" t="s">
        <v>193</v>
      </c>
      <c r="B53" s="24">
        <v>354.47999999999996</v>
      </c>
      <c r="C53" s="160">
        <v>1322.6099999999997</v>
      </c>
      <c r="D53" s="309">
        <f t="shared" si="8"/>
        <v>1.5464013994391718E-3</v>
      </c>
      <c r="E53" s="259">
        <f t="shared" si="9"/>
        <v>5.3625397762954736E-3</v>
      </c>
      <c r="F53" s="64">
        <f t="shared" si="13"/>
        <v>2.7311272850372368</v>
      </c>
      <c r="H53" s="24">
        <v>112.145</v>
      </c>
      <c r="I53" s="160">
        <v>395.53800000000007</v>
      </c>
      <c r="J53" s="309">
        <f t="shared" si="10"/>
        <v>1.9589807305086223E-3</v>
      </c>
      <c r="K53" s="259">
        <f t="shared" si="11"/>
        <v>6.3255453227678031E-3</v>
      </c>
      <c r="L53" s="64">
        <f t="shared" si="14"/>
        <v>2.5270230505149591</v>
      </c>
      <c r="N53" s="39">
        <f t="shared" ref="N53:N54" si="15">(H53/B53)*10</f>
        <v>3.1636481606860754</v>
      </c>
      <c r="O53" s="173">
        <f t="shared" ref="O53:O54" si="16">(I53/C53)*10</f>
        <v>2.9905867942931037</v>
      </c>
      <c r="P53" s="64">
        <f t="shared" ref="P53:P54" si="17">(O53-N53)/N53</f>
        <v>-5.4703101483775995E-2</v>
      </c>
    </row>
    <row r="54" spans="1:16" ht="20.100000000000001" customHeight="1" x14ac:dyDescent="0.25">
      <c r="A54" s="44" t="s">
        <v>194</v>
      </c>
      <c r="B54" s="24">
        <v>1095.2500000000002</v>
      </c>
      <c r="C54" s="160">
        <v>1121.08</v>
      </c>
      <c r="D54" s="309">
        <f t="shared" si="8"/>
        <v>4.7779737438945879E-3</v>
      </c>
      <c r="E54" s="259">
        <f t="shared" si="9"/>
        <v>4.5454337200000992E-3</v>
      </c>
      <c r="F54" s="64">
        <f t="shared" si="13"/>
        <v>2.3583656699383424E-2</v>
      </c>
      <c r="H54" s="24">
        <v>274.87499999999994</v>
      </c>
      <c r="I54" s="160">
        <v>297.49299999999999</v>
      </c>
      <c r="J54" s="309">
        <f t="shared" si="10"/>
        <v>4.8015946167778989E-3</v>
      </c>
      <c r="K54" s="259">
        <f t="shared" si="11"/>
        <v>4.7575844917711113E-3</v>
      </c>
      <c r="L54" s="64">
        <f t="shared" si="14"/>
        <v>8.2284674852205753E-2</v>
      </c>
      <c r="N54" s="39">
        <f t="shared" si="15"/>
        <v>2.5097009815110694</v>
      </c>
      <c r="O54" s="173">
        <f t="shared" si="16"/>
        <v>2.6536286438077572</v>
      </c>
      <c r="P54" s="64">
        <f t="shared" si="17"/>
        <v>5.7348530106574785E-2</v>
      </c>
    </row>
    <row r="55" spans="1:16" ht="20.100000000000001" customHeight="1" x14ac:dyDescent="0.25">
      <c r="A55" s="44" t="s">
        <v>189</v>
      </c>
      <c r="B55" s="24">
        <v>666.33000000000015</v>
      </c>
      <c r="C55" s="160">
        <v>816.36999999999989</v>
      </c>
      <c r="D55" s="309">
        <f t="shared" si="8"/>
        <v>2.9068315405334677E-3</v>
      </c>
      <c r="E55" s="259">
        <f t="shared" si="9"/>
        <v>3.3099829860460273E-3</v>
      </c>
      <c r="F55" s="64">
        <f t="shared" si="13"/>
        <v>0.22517371272492565</v>
      </c>
      <c r="H55" s="24">
        <v>269.48900000000003</v>
      </c>
      <c r="I55" s="160">
        <v>292.33500000000004</v>
      </c>
      <c r="J55" s="309">
        <f t="shared" si="10"/>
        <v>4.7075104381295481E-3</v>
      </c>
      <c r="K55" s="259">
        <f t="shared" si="11"/>
        <v>4.6750964305106611E-3</v>
      </c>
      <c r="L55" s="64">
        <f t="shared" si="14"/>
        <v>8.4775259843629991E-2</v>
      </c>
      <c r="N55" s="39">
        <f t="shared" ref="N55" si="18">(H55/B55)*10</f>
        <v>4.0443774105923485</v>
      </c>
      <c r="O55" s="173">
        <f t="shared" ref="O55" si="19">(I55/C55)*10</f>
        <v>3.5809130663792161</v>
      </c>
      <c r="P55" s="64">
        <f t="shared" ref="P55" si="20">(O55-N55)/N55</f>
        <v>-0.11459473168831993</v>
      </c>
    </row>
    <row r="56" spans="1:16" ht="20.100000000000001" customHeight="1" x14ac:dyDescent="0.25">
      <c r="A56" s="44" t="s">
        <v>192</v>
      </c>
      <c r="B56" s="24">
        <v>700.71</v>
      </c>
      <c r="C56" s="160">
        <v>701.00000000000011</v>
      </c>
      <c r="D56" s="309">
        <f t="shared" si="8"/>
        <v>3.0568125835054791E-3</v>
      </c>
      <c r="E56" s="259">
        <f t="shared" si="9"/>
        <v>2.8422137918079622E-3</v>
      </c>
      <c r="F56" s="64">
        <f t="shared" si="13"/>
        <v>4.1386593597933139E-4</v>
      </c>
      <c r="H56" s="24">
        <v>239.21900000000005</v>
      </c>
      <c r="I56" s="160">
        <v>191.251</v>
      </c>
      <c r="J56" s="309">
        <f t="shared" si="10"/>
        <v>4.1787454756925602E-3</v>
      </c>
      <c r="K56" s="259">
        <f t="shared" si="11"/>
        <v>3.0585351306945605E-3</v>
      </c>
      <c r="L56" s="64">
        <f t="shared" si="14"/>
        <v>-0.20051918952925996</v>
      </c>
      <c r="N56" s="39">
        <f t="shared" ref="N56" si="21">(H56/B56)*10</f>
        <v>3.4139515634142521</v>
      </c>
      <c r="O56" s="173">
        <f t="shared" ref="O56" si="22">(I56/C56)*10</f>
        <v>2.7282596291012835</v>
      </c>
      <c r="P56" s="64">
        <f t="shared" si="7"/>
        <v>-0.20084993052075301</v>
      </c>
    </row>
    <row r="57" spans="1:16" ht="20.100000000000001" customHeight="1" x14ac:dyDescent="0.25">
      <c r="A57" s="44" t="s">
        <v>195</v>
      </c>
      <c r="B57" s="24">
        <v>368.04999999999995</v>
      </c>
      <c r="C57" s="160">
        <v>343.09999999999997</v>
      </c>
      <c r="D57" s="309">
        <f t="shared" si="8"/>
        <v>1.6055998506645992E-3</v>
      </c>
      <c r="E57" s="259">
        <f t="shared" si="9"/>
        <v>1.3911034978164216E-3</v>
      </c>
      <c r="F57" s="64">
        <f t="shared" si="13"/>
        <v>-6.7789702486075243E-2</v>
      </c>
      <c r="H57" s="24">
        <v>89.636000000000024</v>
      </c>
      <c r="I57" s="160">
        <v>93.426999999999992</v>
      </c>
      <c r="J57" s="309">
        <f t="shared" si="10"/>
        <v>1.5657871216716833E-3</v>
      </c>
      <c r="K57" s="259">
        <f t="shared" si="11"/>
        <v>1.4941085884800636E-3</v>
      </c>
      <c r="L57" s="64">
        <f t="shared" si="14"/>
        <v>4.2293275023427723E-2</v>
      </c>
      <c r="N57" s="39">
        <f t="shared" ref="N57" si="23">(H57/B57)*10</f>
        <v>2.4354299687542462</v>
      </c>
      <c r="O57" s="173">
        <f t="shared" ref="O57" si="24">(I57/C57)*10</f>
        <v>2.7230253570387641</v>
      </c>
      <c r="P57" s="64">
        <f t="shared" ref="P57" si="25">(O57-N57)/N57</f>
        <v>0.11808813719723858</v>
      </c>
    </row>
    <row r="58" spans="1:16" ht="20.100000000000001" customHeight="1" x14ac:dyDescent="0.25">
      <c r="A58" s="44" t="s">
        <v>191</v>
      </c>
      <c r="B58" s="24">
        <v>220.34000000000003</v>
      </c>
      <c r="C58" s="160">
        <v>159.91999999999999</v>
      </c>
      <c r="D58" s="309">
        <f t="shared" si="8"/>
        <v>9.6122230972812907E-4</v>
      </c>
      <c r="E58" s="259">
        <f t="shared" si="9"/>
        <v>6.4839775975168213E-4</v>
      </c>
      <c r="F58" s="64">
        <f t="shared" si="13"/>
        <v>-0.27421258055732067</v>
      </c>
      <c r="H58" s="24">
        <v>70.742000000000019</v>
      </c>
      <c r="I58" s="160">
        <v>60.838000000000001</v>
      </c>
      <c r="J58" s="309">
        <f t="shared" si="10"/>
        <v>1.2357413601822729E-3</v>
      </c>
      <c r="K58" s="259">
        <f t="shared" si="11"/>
        <v>9.7293692729029206E-4</v>
      </c>
      <c r="L58" s="64">
        <f t="shared" si="14"/>
        <v>-0.14000169630488274</v>
      </c>
      <c r="N58" s="39">
        <f t="shared" si="12"/>
        <v>3.2105836434601076</v>
      </c>
      <c r="O58" s="173">
        <f t="shared" si="12"/>
        <v>3.8042771385692848</v>
      </c>
      <c r="P58" s="64">
        <f t="shared" si="7"/>
        <v>0.18491762278753229</v>
      </c>
    </row>
    <row r="59" spans="1:16" ht="20.100000000000001" customHeight="1" x14ac:dyDescent="0.25">
      <c r="A59" s="44" t="s">
        <v>216</v>
      </c>
      <c r="B59" s="24">
        <v>126.57999999999998</v>
      </c>
      <c r="C59" s="160">
        <v>146.32999999999998</v>
      </c>
      <c r="D59" s="309">
        <f t="shared" si="8"/>
        <v>5.5219896507845395E-4</v>
      </c>
      <c r="E59" s="259">
        <f t="shared" si="9"/>
        <v>5.9329692461520536E-4</v>
      </c>
      <c r="F59" s="64">
        <f>(C59-B59)/B59</f>
        <v>0.15602780850055303</v>
      </c>
      <c r="H59" s="24">
        <v>39.801000000000002</v>
      </c>
      <c r="I59" s="160">
        <v>45.191000000000003</v>
      </c>
      <c r="J59" s="309">
        <f t="shared" si="10"/>
        <v>6.9525517905366869E-4</v>
      </c>
      <c r="K59" s="259">
        <f t="shared" si="11"/>
        <v>7.2270608305952848E-4</v>
      </c>
      <c r="L59" s="64">
        <f>(I59-H59)/H59</f>
        <v>0.13542373307203337</v>
      </c>
      <c r="N59" s="39">
        <f t="shared" si="12"/>
        <v>3.1443355980407652</v>
      </c>
      <c r="O59" s="173">
        <f t="shared" si="12"/>
        <v>3.088293582997335</v>
      </c>
      <c r="P59" s="64">
        <f>(O59-N59)/N59</f>
        <v>-1.7823165910900215E-2</v>
      </c>
    </row>
    <row r="60" spans="1:16" ht="20.100000000000001" customHeight="1" x14ac:dyDescent="0.25">
      <c r="A60" s="44" t="s">
        <v>196</v>
      </c>
      <c r="B60" s="24">
        <v>106.76000000000002</v>
      </c>
      <c r="C60" s="160">
        <v>133.07999999999998</v>
      </c>
      <c r="D60" s="309">
        <f t="shared" si="8"/>
        <v>4.6573519917661368E-4</v>
      </c>
      <c r="E60" s="259">
        <f t="shared" si="9"/>
        <v>5.3957462398545437E-4</v>
      </c>
      <c r="F60" s="64">
        <f>(C60-B60)/B60</f>
        <v>0.24653428250280968</v>
      </c>
      <c r="H60" s="24">
        <v>32.979999999999997</v>
      </c>
      <c r="I60" s="160">
        <v>42.308000000000007</v>
      </c>
      <c r="J60" s="309">
        <f t="shared" si="10"/>
        <v>5.7610401259239699E-4</v>
      </c>
      <c r="K60" s="259">
        <f t="shared" si="11"/>
        <v>6.7660040632166877E-4</v>
      </c>
      <c r="L60" s="64">
        <f>(I60-H60)/H60</f>
        <v>0.28283808368708341</v>
      </c>
      <c r="N60" s="39">
        <f t="shared" si="12"/>
        <v>3.0891719745222925</v>
      </c>
      <c r="O60" s="173">
        <f t="shared" si="12"/>
        <v>3.1791403666967248</v>
      </c>
      <c r="P60" s="64">
        <f>(O60-N60)/N60</f>
        <v>2.9123788806981184E-2</v>
      </c>
    </row>
    <row r="61" spans="1:16" ht="20.100000000000001" customHeight="1" thickBot="1" x14ac:dyDescent="0.3">
      <c r="A61" s="13" t="s">
        <v>17</v>
      </c>
      <c r="B61" s="24">
        <f>B62-SUM(B39:B60)</f>
        <v>196.18000000005122</v>
      </c>
      <c r="C61" s="160">
        <f>C62-SUM(C39:C60)</f>
        <v>204.98000000001048</v>
      </c>
      <c r="D61" s="309">
        <f t="shared" si="8"/>
        <v>8.5582550931521094E-4</v>
      </c>
      <c r="E61" s="259">
        <f t="shared" si="9"/>
        <v>8.3109412702542902E-4</v>
      </c>
      <c r="F61" s="64">
        <f t="shared" si="13"/>
        <v>4.485676419592699E-2</v>
      </c>
      <c r="H61" s="24">
        <f>H62-SUM(H39:H60)</f>
        <v>83.717999999993481</v>
      </c>
      <c r="I61" s="160">
        <f>I62-SUM(I39:I60)</f>
        <v>96.148000000008324</v>
      </c>
      <c r="J61" s="309">
        <f t="shared" si="10"/>
        <v>1.4624098158340368E-3</v>
      </c>
      <c r="K61" s="259">
        <f t="shared" si="11"/>
        <v>1.5376235195949095E-3</v>
      </c>
      <c r="L61" s="64">
        <f t="shared" si="14"/>
        <v>0.14847464105707028</v>
      </c>
      <c r="N61" s="39">
        <f t="shared" si="12"/>
        <v>4.2674074829223994</v>
      </c>
      <c r="O61" s="173">
        <f t="shared" si="12"/>
        <v>4.6906039613622506</v>
      </c>
      <c r="P61" s="64">
        <f t="shared" si="7"/>
        <v>9.916945595971971E-2</v>
      </c>
    </row>
    <row r="62" spans="1:16" ht="26.25" customHeight="1" thickBot="1" x14ac:dyDescent="0.3">
      <c r="A62" s="17" t="s">
        <v>18</v>
      </c>
      <c r="B62" s="46">
        <v>229228.97000000003</v>
      </c>
      <c r="C62" s="171">
        <v>246638.72999999998</v>
      </c>
      <c r="D62" s="315">
        <f>SUM(D39:D61)</f>
        <v>0.99999999999999978</v>
      </c>
      <c r="E62" s="316">
        <f>SUM(E39:E61)</f>
        <v>1</v>
      </c>
      <c r="F62" s="69">
        <f t="shared" si="13"/>
        <v>7.5949213574531826E-2</v>
      </c>
      <c r="G62" s="2"/>
      <c r="H62" s="46">
        <v>57246.606999999996</v>
      </c>
      <c r="I62" s="171">
        <v>62530.261000000013</v>
      </c>
      <c r="J62" s="315">
        <f>SUM(J39:J61)</f>
        <v>0.99999999999999989</v>
      </c>
      <c r="K62" s="316">
        <f>SUM(K39:K61)</f>
        <v>0.99999999999999989</v>
      </c>
      <c r="L62" s="69">
        <f t="shared" si="14"/>
        <v>9.2296369634623357E-2</v>
      </c>
      <c r="M62" s="2"/>
      <c r="N62" s="34">
        <f t="shared" si="12"/>
        <v>2.4973548064191009</v>
      </c>
      <c r="O62" s="166">
        <f t="shared" si="12"/>
        <v>2.5352977206783383</v>
      </c>
      <c r="P62" s="69">
        <f t="shared" si="7"/>
        <v>1.5193241329470045E-2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B5</f>
        <v>jan-maio</v>
      </c>
      <c r="C66" s="451"/>
      <c r="D66" s="459" t="str">
        <f>B5</f>
        <v>jan-maio</v>
      </c>
      <c r="E66" s="451"/>
      <c r="F66" s="149" t="str">
        <f>F37</f>
        <v>2022/2021</v>
      </c>
      <c r="H66" s="446" t="str">
        <f>B5</f>
        <v>jan-maio</v>
      </c>
      <c r="I66" s="451"/>
      <c r="J66" s="459" t="str">
        <f>B5</f>
        <v>jan-maio</v>
      </c>
      <c r="K66" s="447"/>
      <c r="L66" s="149" t="str">
        <f>F66</f>
        <v>2022/2021</v>
      </c>
      <c r="N66" s="446" t="str">
        <f>B5</f>
        <v>jan-maio</v>
      </c>
      <c r="O66" s="447"/>
      <c r="P66" s="149" t="str">
        <f>P37</f>
        <v>2022/2021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163</v>
      </c>
      <c r="B68" s="45">
        <v>95498.820000000036</v>
      </c>
      <c r="C68" s="167">
        <v>83006.280000000028</v>
      </c>
      <c r="D68" s="309">
        <f>B68/$B$96</f>
        <v>0.25542525942566968</v>
      </c>
      <c r="E68" s="308">
        <f>C68/$C$96</f>
        <v>0.24125405414203335</v>
      </c>
      <c r="F68" s="73">
        <f t="shared" ref="F68:F87" si="26">(C68-B68)/B68</f>
        <v>-0.13081355350778159</v>
      </c>
      <c r="H68" s="24">
        <v>26239.329000000009</v>
      </c>
      <c r="I68" s="167">
        <v>24577.282999999996</v>
      </c>
      <c r="J68" s="307">
        <f>H68/$H$96</f>
        <v>0.23669988015950272</v>
      </c>
      <c r="K68" s="308">
        <f>I68/$I$96</f>
        <v>0.22521633513197659</v>
      </c>
      <c r="L68" s="73">
        <f t="shared" ref="L68:L87" si="27">(I68-H68)/H68</f>
        <v>-6.3341787436714272E-2</v>
      </c>
      <c r="N68" s="48">
        <f t="shared" ref="N68:O96" si="28">(H68/B68)*10</f>
        <v>2.7476076667753588</v>
      </c>
      <c r="O68" s="169">
        <f t="shared" si="28"/>
        <v>2.9608944046161314</v>
      </c>
      <c r="P68" s="73">
        <f t="shared" si="7"/>
        <v>7.7626343971841386E-2</v>
      </c>
    </row>
    <row r="69" spans="1:16" ht="20.100000000000001" customHeight="1" x14ac:dyDescent="0.25">
      <c r="A69" s="44" t="s">
        <v>165</v>
      </c>
      <c r="B69" s="24">
        <v>69453.149999999994</v>
      </c>
      <c r="C69" s="160">
        <v>61536.219999999987</v>
      </c>
      <c r="D69" s="309">
        <f t="shared" ref="D69:D95" si="29">B69/$B$96</f>
        <v>0.18576238802406084</v>
      </c>
      <c r="E69" s="259">
        <f t="shared" ref="E69:E95" si="30">C69/$C$96</f>
        <v>0.17885228143673065</v>
      </c>
      <c r="F69" s="64">
        <f t="shared" si="26"/>
        <v>-0.1139895022759948</v>
      </c>
      <c r="H69" s="24">
        <v>20941.991000000005</v>
      </c>
      <c r="I69" s="160">
        <v>19265.523999999994</v>
      </c>
      <c r="J69" s="258">
        <f t="shared" ref="J69:J96" si="31">H69/$H$96</f>
        <v>0.18891362503977843</v>
      </c>
      <c r="K69" s="259">
        <f t="shared" ref="K69:K96" si="32">I69/$I$96</f>
        <v>0.1765415123257171</v>
      </c>
      <c r="L69" s="64">
        <f t="shared" si="27"/>
        <v>-8.0052894684178352E-2</v>
      </c>
      <c r="N69" s="47">
        <f t="shared" si="28"/>
        <v>3.0152687099145261</v>
      </c>
      <c r="O69" s="163">
        <f t="shared" si="28"/>
        <v>3.1307616879944851</v>
      </c>
      <c r="P69" s="64">
        <f t="shared" si="7"/>
        <v>3.8302715011834826E-2</v>
      </c>
    </row>
    <row r="70" spans="1:16" ht="20.100000000000001" customHeight="1" x14ac:dyDescent="0.25">
      <c r="A70" s="44" t="s">
        <v>167</v>
      </c>
      <c r="B70" s="24">
        <v>46951.569999999992</v>
      </c>
      <c r="C70" s="160">
        <v>46183.79</v>
      </c>
      <c r="D70" s="309">
        <f t="shared" si="29"/>
        <v>0.1255786924664879</v>
      </c>
      <c r="E70" s="259">
        <f t="shared" si="30"/>
        <v>0.13423112773086923</v>
      </c>
      <c r="F70" s="64">
        <f t="shared" si="26"/>
        <v>-1.635259481205829E-2</v>
      </c>
      <c r="H70" s="24">
        <v>15751.886000000002</v>
      </c>
      <c r="I70" s="160">
        <v>16786.629000000001</v>
      </c>
      <c r="J70" s="258">
        <f t="shared" si="31"/>
        <v>0.14209469794315807</v>
      </c>
      <c r="K70" s="259">
        <f t="shared" si="32"/>
        <v>0.1538259156880831</v>
      </c>
      <c r="L70" s="64">
        <f t="shared" si="27"/>
        <v>6.5690102124913705E-2</v>
      </c>
      <c r="N70" s="47">
        <f t="shared" si="28"/>
        <v>3.3549221037762966</v>
      </c>
      <c r="O70" s="163">
        <f t="shared" si="28"/>
        <v>3.6347447881605217</v>
      </c>
      <c r="P70" s="64">
        <f t="shared" si="7"/>
        <v>8.3406611458804653E-2</v>
      </c>
    </row>
    <row r="71" spans="1:16" ht="20.100000000000001" customHeight="1" x14ac:dyDescent="0.25">
      <c r="A71" s="44" t="s">
        <v>166</v>
      </c>
      <c r="B71" s="24">
        <v>48400.089999999967</v>
      </c>
      <c r="C71" s="160">
        <v>49989.070000000007</v>
      </c>
      <c r="D71" s="309">
        <f t="shared" si="29"/>
        <v>0.12945296648142612</v>
      </c>
      <c r="E71" s="259">
        <f t="shared" si="30"/>
        <v>0.14529100449134563</v>
      </c>
      <c r="F71" s="64">
        <f t="shared" si="26"/>
        <v>3.2830104241542542E-2</v>
      </c>
      <c r="H71" s="24">
        <v>12987.582</v>
      </c>
      <c r="I71" s="160">
        <v>14045.010000000006</v>
      </c>
      <c r="J71" s="258">
        <f t="shared" si="31"/>
        <v>0.11715844955340564</v>
      </c>
      <c r="K71" s="259">
        <f t="shared" si="32"/>
        <v>0.12870282199590427</v>
      </c>
      <c r="L71" s="64">
        <f t="shared" si="27"/>
        <v>8.1418388734716393E-2</v>
      </c>
      <c r="N71" s="47">
        <f t="shared" si="28"/>
        <v>2.6833797209881238</v>
      </c>
      <c r="O71" s="163">
        <f t="shared" si="28"/>
        <v>2.8096161820974075</v>
      </c>
      <c r="P71" s="64">
        <f t="shared" si="7"/>
        <v>4.7043830629680143E-2</v>
      </c>
    </row>
    <row r="72" spans="1:16" ht="20.100000000000001" customHeight="1" x14ac:dyDescent="0.25">
      <c r="A72" s="44" t="s">
        <v>171</v>
      </c>
      <c r="B72" s="24">
        <v>26741.93</v>
      </c>
      <c r="C72" s="160">
        <v>24070.289999999997</v>
      </c>
      <c r="D72" s="309">
        <f t="shared" si="29"/>
        <v>7.1525118402437818E-2</v>
      </c>
      <c r="E72" s="259">
        <f t="shared" si="30"/>
        <v>6.99592253366184E-2</v>
      </c>
      <c r="F72" s="64">
        <f t="shared" si="26"/>
        <v>-9.9904531946647196E-2</v>
      </c>
      <c r="H72" s="24">
        <v>9590.9379999999983</v>
      </c>
      <c r="I72" s="160">
        <v>9767.3560000000016</v>
      </c>
      <c r="J72" s="258">
        <f t="shared" si="31"/>
        <v>8.6517985090899988E-2</v>
      </c>
      <c r="K72" s="259">
        <f t="shared" si="32"/>
        <v>8.9504121438050047E-2</v>
      </c>
      <c r="L72" s="64">
        <f t="shared" si="27"/>
        <v>1.8394238394618269E-2</v>
      </c>
      <c r="N72" s="47">
        <f t="shared" si="28"/>
        <v>3.5864793603154288</v>
      </c>
      <c r="O72" s="163">
        <f t="shared" si="28"/>
        <v>4.0578472465433544</v>
      </c>
      <c r="P72" s="64">
        <f t="shared" ref="P72:P90" si="33">(O72-N72)/N72</f>
        <v>0.13142913673047571</v>
      </c>
    </row>
    <row r="73" spans="1:16" ht="20.100000000000001" customHeight="1" x14ac:dyDescent="0.25">
      <c r="A73" s="44" t="s">
        <v>172</v>
      </c>
      <c r="B73" s="24">
        <v>11639.299999999996</v>
      </c>
      <c r="C73" s="160">
        <v>11017.130000000005</v>
      </c>
      <c r="D73" s="309">
        <f t="shared" si="29"/>
        <v>3.1130973367348359E-2</v>
      </c>
      <c r="E73" s="259">
        <f t="shared" si="30"/>
        <v>3.2020797432553538E-2</v>
      </c>
      <c r="F73" s="64">
        <f t="shared" si="26"/>
        <v>-5.3454245530228726E-2</v>
      </c>
      <c r="H73" s="24">
        <v>3296.9270000000006</v>
      </c>
      <c r="I73" s="160">
        <v>3950.1570000000006</v>
      </c>
      <c r="J73" s="258">
        <f t="shared" si="31"/>
        <v>2.9740936812623093E-2</v>
      </c>
      <c r="K73" s="259">
        <f t="shared" si="32"/>
        <v>3.619764978642772E-2</v>
      </c>
      <c r="L73" s="64">
        <f t="shared" si="27"/>
        <v>0.19813298868916415</v>
      </c>
      <c r="N73" s="47">
        <f t="shared" si="28"/>
        <v>2.8325818562972014</v>
      </c>
      <c r="O73" s="163">
        <f t="shared" si="28"/>
        <v>3.5854682662363055</v>
      </c>
      <c r="P73" s="64">
        <f t="shared" si="33"/>
        <v>0.265795111362921</v>
      </c>
    </row>
    <row r="74" spans="1:16" ht="20.100000000000001" customHeight="1" x14ac:dyDescent="0.25">
      <c r="A74" s="44" t="s">
        <v>179</v>
      </c>
      <c r="B74" s="24">
        <v>17607.699999999997</v>
      </c>
      <c r="C74" s="160">
        <v>13925.23</v>
      </c>
      <c r="D74" s="309">
        <f t="shared" si="29"/>
        <v>4.7094313211297915E-2</v>
      </c>
      <c r="E74" s="259">
        <f t="shared" si="30"/>
        <v>4.0473060500485818E-2</v>
      </c>
      <c r="F74" s="64">
        <f t="shared" si="26"/>
        <v>-0.20913975135878043</v>
      </c>
      <c r="H74" s="24">
        <v>4287.5599999999986</v>
      </c>
      <c r="I74" s="160">
        <v>3697.6280000000002</v>
      </c>
      <c r="J74" s="258">
        <f t="shared" si="31"/>
        <v>3.8677244306692324E-2</v>
      </c>
      <c r="K74" s="259">
        <f t="shared" si="32"/>
        <v>3.3883575610916004E-2</v>
      </c>
      <c r="L74" s="64">
        <f t="shared" si="27"/>
        <v>-0.13759154390842313</v>
      </c>
      <c r="N74" s="47">
        <f t="shared" si="28"/>
        <v>2.4350483027311913</v>
      </c>
      <c r="O74" s="163">
        <f t="shared" si="28"/>
        <v>2.6553442923384392</v>
      </c>
      <c r="P74" s="64">
        <f t="shared" si="33"/>
        <v>9.0468837665421312E-2</v>
      </c>
    </row>
    <row r="75" spans="1:16" ht="20.100000000000001" customHeight="1" x14ac:dyDescent="0.25">
      <c r="A75" s="44" t="s">
        <v>182</v>
      </c>
      <c r="B75" s="24">
        <v>12229.650000000005</v>
      </c>
      <c r="C75" s="160">
        <v>6184.5099999999993</v>
      </c>
      <c r="D75" s="309">
        <f t="shared" si="29"/>
        <v>3.2709948918061407E-2</v>
      </c>
      <c r="E75" s="259">
        <f t="shared" si="30"/>
        <v>1.7975002739334254E-2</v>
      </c>
      <c r="F75" s="64">
        <f t="shared" si="26"/>
        <v>-0.49430196285257577</v>
      </c>
      <c r="H75" s="24">
        <v>4143.4139999999998</v>
      </c>
      <c r="I75" s="160">
        <v>2189.0189999999998</v>
      </c>
      <c r="J75" s="258">
        <f t="shared" si="31"/>
        <v>3.7376931294668604E-2</v>
      </c>
      <c r="K75" s="259">
        <f t="shared" si="32"/>
        <v>2.0059289577056352E-2</v>
      </c>
      <c r="L75" s="64">
        <f t="shared" si="27"/>
        <v>-0.4716871159869615</v>
      </c>
      <c r="N75" s="47">
        <f t="shared" si="28"/>
        <v>3.3880070157363438</v>
      </c>
      <c r="O75" s="163">
        <f t="shared" si="28"/>
        <v>3.5395188947871374</v>
      </c>
      <c r="P75" s="64">
        <f t="shared" si="33"/>
        <v>4.4720060598181594E-2</v>
      </c>
    </row>
    <row r="76" spans="1:16" ht="20.100000000000001" customHeight="1" x14ac:dyDescent="0.25">
      <c r="A76" s="44" t="s">
        <v>181</v>
      </c>
      <c r="B76" s="24">
        <v>6873.3199999999979</v>
      </c>
      <c r="C76" s="160">
        <v>4849.6500000000005</v>
      </c>
      <c r="D76" s="309">
        <f t="shared" si="29"/>
        <v>1.8383677872832804E-2</v>
      </c>
      <c r="E76" s="259">
        <f t="shared" si="30"/>
        <v>1.4095291629379269E-2</v>
      </c>
      <c r="F76" s="64">
        <f t="shared" si="26"/>
        <v>-0.29442394650620052</v>
      </c>
      <c r="H76" s="24">
        <v>2014.0720000000001</v>
      </c>
      <c r="I76" s="160">
        <v>1780.0140000000004</v>
      </c>
      <c r="J76" s="258">
        <f t="shared" si="31"/>
        <v>1.8168551529370656E-2</v>
      </c>
      <c r="K76" s="259">
        <f t="shared" si="32"/>
        <v>1.6311332280448183E-2</v>
      </c>
      <c r="L76" s="64">
        <f t="shared" si="27"/>
        <v>-0.11621133703263824</v>
      </c>
      <c r="N76" s="47">
        <f t="shared" si="28"/>
        <v>2.9302753254613503</v>
      </c>
      <c r="O76" s="163">
        <f t="shared" si="28"/>
        <v>3.6703968327611274</v>
      </c>
      <c r="P76" s="64">
        <f t="shared" si="33"/>
        <v>0.25257746289872962</v>
      </c>
    </row>
    <row r="77" spans="1:16" ht="20.100000000000001" customHeight="1" x14ac:dyDescent="0.25">
      <c r="A77" s="44" t="s">
        <v>198</v>
      </c>
      <c r="B77" s="24">
        <v>3308.8599999999997</v>
      </c>
      <c r="C77" s="160">
        <v>2400.09</v>
      </c>
      <c r="D77" s="309">
        <f t="shared" si="29"/>
        <v>8.8500195489663747E-3</v>
      </c>
      <c r="E77" s="259">
        <f t="shared" si="30"/>
        <v>6.9757546393568372E-3</v>
      </c>
      <c r="F77" s="64">
        <f t="shared" si="26"/>
        <v>-0.27464746166353354</v>
      </c>
      <c r="H77" s="24">
        <v>1718.5180000000003</v>
      </c>
      <c r="I77" s="160">
        <v>1103.9449999999999</v>
      </c>
      <c r="J77" s="258">
        <f t="shared" si="31"/>
        <v>1.5502416416667828E-2</v>
      </c>
      <c r="K77" s="259">
        <f t="shared" si="32"/>
        <v>1.011610791507222E-2</v>
      </c>
      <c r="L77" s="64">
        <f t="shared" si="27"/>
        <v>-0.35761801738474674</v>
      </c>
      <c r="N77" s="47">
        <f t="shared" si="28"/>
        <v>5.1936860429271725</v>
      </c>
      <c r="O77" s="163">
        <f t="shared" si="28"/>
        <v>4.5995983483952676</v>
      </c>
      <c r="P77" s="64">
        <f t="shared" si="33"/>
        <v>-0.11438652425687938</v>
      </c>
    </row>
    <row r="78" spans="1:16" ht="20.100000000000001" customHeight="1" x14ac:dyDescent="0.25">
      <c r="A78" s="44" t="s">
        <v>203</v>
      </c>
      <c r="B78" s="24">
        <v>171.95999999999998</v>
      </c>
      <c r="C78" s="160">
        <v>4653.7800000000025</v>
      </c>
      <c r="D78" s="309">
        <f t="shared" si="29"/>
        <v>4.5993162649379473E-4</v>
      </c>
      <c r="E78" s="259">
        <f t="shared" si="30"/>
        <v>1.3526004202153285E-2</v>
      </c>
      <c r="F78" s="64">
        <f t="shared" si="26"/>
        <v>26.06315422191209</v>
      </c>
      <c r="H78" s="24">
        <v>56.491</v>
      </c>
      <c r="I78" s="160">
        <v>1044.9040000000002</v>
      </c>
      <c r="J78" s="258">
        <f t="shared" si="31"/>
        <v>5.0959431661116268E-4</v>
      </c>
      <c r="K78" s="259">
        <f t="shared" si="32"/>
        <v>9.5750799404776751E-3</v>
      </c>
      <c r="L78" s="64">
        <f t="shared" si="27"/>
        <v>17.496822502699548</v>
      </c>
      <c r="N78" s="47">
        <f t="shared" si="28"/>
        <v>3.2851244475459414</v>
      </c>
      <c r="O78" s="163">
        <f t="shared" si="28"/>
        <v>2.2452801808422391</v>
      </c>
      <c r="P78" s="64">
        <f t="shared" si="33"/>
        <v>-0.31653116443746543</v>
      </c>
    </row>
    <row r="79" spans="1:16" ht="20.100000000000001" customHeight="1" x14ac:dyDescent="0.25">
      <c r="A79" s="44" t="s">
        <v>183</v>
      </c>
      <c r="B79" s="24">
        <v>111.2</v>
      </c>
      <c r="C79" s="160">
        <v>573.84</v>
      </c>
      <c r="D79" s="309">
        <f t="shared" si="29"/>
        <v>2.9742031208484523E-4</v>
      </c>
      <c r="E79" s="259">
        <f t="shared" si="30"/>
        <v>1.6678403902555853E-3</v>
      </c>
      <c r="F79" s="64">
        <f t="shared" si="26"/>
        <v>4.160431654676259</v>
      </c>
      <c r="H79" s="24">
        <v>200.92899999999997</v>
      </c>
      <c r="I79" s="160">
        <v>1042.6219999999998</v>
      </c>
      <c r="J79" s="258">
        <f t="shared" si="31"/>
        <v>1.8125414038052841E-3</v>
      </c>
      <c r="K79" s="259">
        <f t="shared" si="32"/>
        <v>9.5541686104184797E-3</v>
      </c>
      <c r="L79" s="64">
        <f t="shared" si="27"/>
        <v>4.1890070621960991</v>
      </c>
      <c r="N79" s="47">
        <f t="shared" si="28"/>
        <v>18.069154676258989</v>
      </c>
      <c r="O79" s="163">
        <f t="shared" si="28"/>
        <v>18.16921092987592</v>
      </c>
      <c r="P79" s="64">
        <f t="shared" si="33"/>
        <v>5.5374064481496814E-3</v>
      </c>
    </row>
    <row r="80" spans="1:16" ht="20.100000000000001" customHeight="1" x14ac:dyDescent="0.25">
      <c r="A80" s="44" t="s">
        <v>187</v>
      </c>
      <c r="B80" s="24">
        <v>3114.79</v>
      </c>
      <c r="C80" s="160">
        <v>4164.6099999999997</v>
      </c>
      <c r="D80" s="309">
        <f t="shared" si="29"/>
        <v>8.3309515636578683E-3</v>
      </c>
      <c r="E80" s="259">
        <f t="shared" si="30"/>
        <v>1.2104253394086004E-2</v>
      </c>
      <c r="F80" s="64">
        <f t="shared" si="26"/>
        <v>0.33704358881337093</v>
      </c>
      <c r="H80" s="24">
        <v>845.38999999999987</v>
      </c>
      <c r="I80" s="160">
        <v>983.35899999999992</v>
      </c>
      <c r="J80" s="258">
        <f t="shared" si="31"/>
        <v>7.6260986585457999E-3</v>
      </c>
      <c r="K80" s="259">
        <f t="shared" si="32"/>
        <v>9.0111063171240454E-3</v>
      </c>
      <c r="L80" s="64">
        <f t="shared" si="27"/>
        <v>0.16320159926187922</v>
      </c>
      <c r="N80" s="47">
        <f t="shared" si="28"/>
        <v>2.714115558352248</v>
      </c>
      <c r="O80" s="163">
        <f t="shared" si="28"/>
        <v>2.361227101697398</v>
      </c>
      <c r="P80" s="64">
        <f t="shared" si="33"/>
        <v>-0.13001968747015702</v>
      </c>
    </row>
    <row r="81" spans="1:16" ht="20.100000000000001" customHeight="1" x14ac:dyDescent="0.25">
      <c r="A81" s="44" t="s">
        <v>199</v>
      </c>
      <c r="B81" s="24">
        <v>5170.6799999999994</v>
      </c>
      <c r="C81" s="160">
        <v>4232.7299999999996</v>
      </c>
      <c r="D81" s="309">
        <f t="shared" si="29"/>
        <v>1.3829723554773986E-2</v>
      </c>
      <c r="E81" s="259">
        <f t="shared" si="30"/>
        <v>1.2302241138725991E-2</v>
      </c>
      <c r="F81" s="64">
        <f t="shared" si="26"/>
        <v>-0.18139780454408316</v>
      </c>
      <c r="H81" s="24">
        <v>1140.6880000000001</v>
      </c>
      <c r="I81" s="160">
        <v>900.77699999999993</v>
      </c>
      <c r="J81" s="258">
        <f t="shared" si="31"/>
        <v>1.0289924445071853E-2</v>
      </c>
      <c r="K81" s="259">
        <f t="shared" si="32"/>
        <v>8.2543580879618182E-3</v>
      </c>
      <c r="L81" s="64">
        <f t="shared" si="27"/>
        <v>-0.21032131485559605</v>
      </c>
      <c r="N81" s="47">
        <f t="shared" si="28"/>
        <v>2.2060696078658903</v>
      </c>
      <c r="O81" s="163">
        <f t="shared" si="28"/>
        <v>2.1281229844568399</v>
      </c>
      <c r="P81" s="64">
        <f t="shared" si="33"/>
        <v>-3.5332803249329262E-2</v>
      </c>
    </row>
    <row r="82" spans="1:16" ht="20.100000000000001" customHeight="1" x14ac:dyDescent="0.25">
      <c r="A82" s="44" t="s">
        <v>201</v>
      </c>
      <c r="B82" s="24">
        <v>1550.52</v>
      </c>
      <c r="C82" s="160">
        <v>3003.2200000000003</v>
      </c>
      <c r="D82" s="309">
        <f t="shared" si="29"/>
        <v>4.147087610555703E-3</v>
      </c>
      <c r="E82" s="259">
        <f t="shared" si="30"/>
        <v>8.7287251094789117E-3</v>
      </c>
      <c r="F82" s="64">
        <f t="shared" si="26"/>
        <v>0.93691148775894562</v>
      </c>
      <c r="H82" s="24">
        <v>471.90700000000004</v>
      </c>
      <c r="I82" s="160">
        <v>868.20700000000011</v>
      </c>
      <c r="J82" s="258">
        <f t="shared" si="31"/>
        <v>4.2569812035372712E-3</v>
      </c>
      <c r="K82" s="259">
        <f t="shared" si="32"/>
        <v>7.9558997093343506E-3</v>
      </c>
      <c r="L82" s="64">
        <f t="shared" si="27"/>
        <v>0.83978411000472564</v>
      </c>
      <c r="N82" s="47">
        <f t="shared" si="28"/>
        <v>3.0435402316642164</v>
      </c>
      <c r="O82" s="163">
        <f t="shared" si="28"/>
        <v>2.8909204120910226</v>
      </c>
      <c r="P82" s="64">
        <f t="shared" si="33"/>
        <v>-5.0145491091386316E-2</v>
      </c>
    </row>
    <row r="83" spans="1:16" ht="20.100000000000001" customHeight="1" x14ac:dyDescent="0.25">
      <c r="A83" s="44" t="s">
        <v>206</v>
      </c>
      <c r="B83" s="24">
        <v>1991.6600000000003</v>
      </c>
      <c r="C83" s="160">
        <v>3065.12</v>
      </c>
      <c r="D83" s="309">
        <f t="shared" si="29"/>
        <v>5.3269796651699902E-3</v>
      </c>
      <c r="E83" s="259">
        <f t="shared" si="30"/>
        <v>8.9086347012759647E-3</v>
      </c>
      <c r="F83" s="64">
        <f t="shared" si="26"/>
        <v>0.53897753632648115</v>
      </c>
      <c r="H83" s="24">
        <v>524.76699999999994</v>
      </c>
      <c r="I83" s="160">
        <v>791.93100000000004</v>
      </c>
      <c r="J83" s="258">
        <f t="shared" si="31"/>
        <v>4.7338209758207503E-3</v>
      </c>
      <c r="K83" s="259">
        <f t="shared" si="32"/>
        <v>7.2569371275661917E-3</v>
      </c>
      <c r="L83" s="64">
        <f t="shared" si="27"/>
        <v>0.5091097572827562</v>
      </c>
      <c r="N83" s="47">
        <f t="shared" si="28"/>
        <v>2.6348222086099025</v>
      </c>
      <c r="O83" s="163">
        <f t="shared" si="28"/>
        <v>2.5836867724591532</v>
      </c>
      <c r="P83" s="64">
        <f t="shared" si="33"/>
        <v>-1.9407547114052758E-2</v>
      </c>
    </row>
    <row r="84" spans="1:16" ht="20.100000000000001" customHeight="1" x14ac:dyDescent="0.25">
      <c r="A84" s="44" t="s">
        <v>205</v>
      </c>
      <c r="B84" s="24">
        <v>1519.2600000000002</v>
      </c>
      <c r="C84" s="160">
        <v>1906.1600000000005</v>
      </c>
      <c r="D84" s="309">
        <f t="shared" si="29"/>
        <v>4.0634782674282555E-3</v>
      </c>
      <c r="E84" s="259">
        <f t="shared" si="30"/>
        <v>5.54016910339047E-3</v>
      </c>
      <c r="F84" s="64">
        <f t="shared" si="26"/>
        <v>0.25466345457657036</v>
      </c>
      <c r="H84" s="24">
        <v>516.81899999999996</v>
      </c>
      <c r="I84" s="160">
        <v>713.34999999999991</v>
      </c>
      <c r="J84" s="258">
        <f t="shared" si="31"/>
        <v>4.662123614676046E-3</v>
      </c>
      <c r="K84" s="259">
        <f t="shared" si="32"/>
        <v>6.5368524529906546E-3</v>
      </c>
      <c r="L84" s="64">
        <f t="shared" si="27"/>
        <v>0.38027046219275989</v>
      </c>
      <c r="N84" s="47">
        <f t="shared" si="28"/>
        <v>3.4017811302871124</v>
      </c>
      <c r="O84" s="163">
        <f t="shared" si="28"/>
        <v>3.7423406219834625</v>
      </c>
      <c r="P84" s="64">
        <f t="shared" si="33"/>
        <v>0.10011211146544478</v>
      </c>
    </row>
    <row r="85" spans="1:16" ht="20.100000000000001" customHeight="1" x14ac:dyDescent="0.25">
      <c r="A85" s="44" t="s">
        <v>184</v>
      </c>
      <c r="B85" s="24">
        <v>2357.0300000000002</v>
      </c>
      <c r="C85" s="160">
        <v>1599.8300000000002</v>
      </c>
      <c r="D85" s="309">
        <f t="shared" si="29"/>
        <v>6.304214012530061E-3</v>
      </c>
      <c r="E85" s="259">
        <f t="shared" si="30"/>
        <v>4.6498346081531314E-3</v>
      </c>
      <c r="F85" s="64">
        <f t="shared" si="26"/>
        <v>-0.32125174478050766</v>
      </c>
      <c r="H85" s="24">
        <v>812.22799999999984</v>
      </c>
      <c r="I85" s="160">
        <v>563.51800000000014</v>
      </c>
      <c r="J85" s="258">
        <f t="shared" si="31"/>
        <v>7.3269507105990584E-3</v>
      </c>
      <c r="K85" s="259">
        <f t="shared" si="32"/>
        <v>5.163852275326823E-3</v>
      </c>
      <c r="L85" s="64">
        <f t="shared" si="27"/>
        <v>-0.30620712410800877</v>
      </c>
      <c r="N85" s="47">
        <f t="shared" si="28"/>
        <v>3.445980746956975</v>
      </c>
      <c r="O85" s="163">
        <f t="shared" si="28"/>
        <v>3.5223617509360379</v>
      </c>
      <c r="P85" s="64">
        <f t="shared" si="33"/>
        <v>2.2165243971984546E-2</v>
      </c>
    </row>
    <row r="86" spans="1:16" ht="20.100000000000001" customHeight="1" x14ac:dyDescent="0.25">
      <c r="A86" s="44" t="s">
        <v>204</v>
      </c>
      <c r="B86" s="24">
        <v>2004.7800000000007</v>
      </c>
      <c r="C86" s="160">
        <v>2272.3500000000008</v>
      </c>
      <c r="D86" s="309">
        <f t="shared" si="29"/>
        <v>5.3620709825670521E-3</v>
      </c>
      <c r="E86" s="259">
        <f t="shared" si="30"/>
        <v>6.6044840213252479E-3</v>
      </c>
      <c r="F86" s="64">
        <f t="shared" si="26"/>
        <v>0.1334660162212313</v>
      </c>
      <c r="H86" s="24">
        <v>355.11799999999999</v>
      </c>
      <c r="I86" s="160">
        <v>465.88200000000006</v>
      </c>
      <c r="J86" s="258">
        <f t="shared" si="31"/>
        <v>3.2034503642407266E-3</v>
      </c>
      <c r="K86" s="259">
        <f t="shared" si="32"/>
        <v>4.2691552456777075E-3</v>
      </c>
      <c r="L86" s="64">
        <f t="shared" si="27"/>
        <v>0.31190759127951856</v>
      </c>
      <c r="N86" s="47">
        <f t="shared" si="28"/>
        <v>1.7713564580652235</v>
      </c>
      <c r="O86" s="163">
        <f t="shared" si="28"/>
        <v>2.0502211367086929</v>
      </c>
      <c r="P86" s="64">
        <f t="shared" si="33"/>
        <v>0.15743001775490256</v>
      </c>
    </row>
    <row r="87" spans="1:16" ht="20.100000000000001" customHeight="1" x14ac:dyDescent="0.25">
      <c r="A87" s="44" t="s">
        <v>200</v>
      </c>
      <c r="B87" s="24">
        <v>2209.5</v>
      </c>
      <c r="C87" s="160">
        <v>1833.4499999999998</v>
      </c>
      <c r="D87" s="309">
        <f t="shared" si="29"/>
        <v>5.909623916829726E-3</v>
      </c>
      <c r="E87" s="259">
        <f t="shared" si="30"/>
        <v>5.3288407282763529E-3</v>
      </c>
      <c r="F87" s="64">
        <f t="shared" si="26"/>
        <v>-0.17019687712152079</v>
      </c>
      <c r="H87" s="24">
        <v>465.85700000000014</v>
      </c>
      <c r="I87" s="160">
        <v>422.32799999999997</v>
      </c>
      <c r="J87" s="258">
        <f t="shared" si="31"/>
        <v>4.2024053310000973E-3</v>
      </c>
      <c r="K87" s="259">
        <f t="shared" si="32"/>
        <v>3.8700439093945992E-3</v>
      </c>
      <c r="L87" s="64">
        <f t="shared" si="27"/>
        <v>-9.3438544446042784E-2</v>
      </c>
      <c r="N87" s="47">
        <f t="shared" si="28"/>
        <v>2.1084272459832549</v>
      </c>
      <c r="O87" s="163">
        <f t="shared" si="28"/>
        <v>2.303460688865254</v>
      </c>
      <c r="P87" s="64">
        <f t="shared" si="33"/>
        <v>9.2501860452408532E-2</v>
      </c>
    </row>
    <row r="88" spans="1:16" ht="20.100000000000001" customHeight="1" x14ac:dyDescent="0.25">
      <c r="A88" s="44" t="s">
        <v>209</v>
      </c>
      <c r="B88" s="24">
        <v>3142.5900000000006</v>
      </c>
      <c r="C88" s="160">
        <v>1808.48</v>
      </c>
      <c r="D88" s="309">
        <f t="shared" si="29"/>
        <v>8.4053066416790827E-3</v>
      </c>
      <c r="E88" s="259">
        <f t="shared" si="30"/>
        <v>5.2562665359149252E-3</v>
      </c>
      <c r="F88" s="64">
        <f t="shared" ref="F88:F94" si="34">(C88-B88)/B88</f>
        <v>-0.42452563013310685</v>
      </c>
      <c r="H88" s="24">
        <v>649.44100000000014</v>
      </c>
      <c r="I88" s="160">
        <v>382.56900000000007</v>
      </c>
      <c r="J88" s="258">
        <f t="shared" si="31"/>
        <v>5.8584808655231845E-3</v>
      </c>
      <c r="K88" s="259">
        <f t="shared" si="32"/>
        <v>3.5057084265622518E-3</v>
      </c>
      <c r="L88" s="64">
        <f t="shared" ref="L88:L95" si="35">(I88-H88)/H88</f>
        <v>-0.41092570379757365</v>
      </c>
      <c r="N88" s="47">
        <f t="shared" si="28"/>
        <v>2.0665788410196688</v>
      </c>
      <c r="O88" s="163">
        <f t="shared" si="28"/>
        <v>2.1154173670706897</v>
      </c>
      <c r="P88" s="64">
        <f t="shared" si="33"/>
        <v>2.3632549158842414E-2</v>
      </c>
    </row>
    <row r="89" spans="1:16" ht="20.100000000000001" customHeight="1" x14ac:dyDescent="0.25">
      <c r="A89" s="44" t="s">
        <v>185</v>
      </c>
      <c r="B89" s="24">
        <v>1532.4699999999996</v>
      </c>
      <c r="C89" s="160">
        <v>1436.27</v>
      </c>
      <c r="D89" s="309">
        <f t="shared" si="29"/>
        <v>4.0988103027038009E-3</v>
      </c>
      <c r="E89" s="259">
        <f t="shared" si="30"/>
        <v>4.1744547562254097E-3</v>
      </c>
      <c r="F89" s="64">
        <f t="shared" si="34"/>
        <v>-6.2774475193641391E-2</v>
      </c>
      <c r="H89" s="24">
        <v>397.05900000000003</v>
      </c>
      <c r="I89" s="160">
        <v>363.947</v>
      </c>
      <c r="J89" s="258">
        <f t="shared" si="31"/>
        <v>3.5817919626013289E-3</v>
      </c>
      <c r="K89" s="259">
        <f t="shared" si="32"/>
        <v>3.3350639093132264E-3</v>
      </c>
      <c r="L89" s="64">
        <f t="shared" si="35"/>
        <v>-8.3393148121563856E-2</v>
      </c>
      <c r="N89" s="47">
        <f t="shared" si="28"/>
        <v>2.5909740484316179</v>
      </c>
      <c r="O89" s="163">
        <f t="shared" si="28"/>
        <v>2.5339734172544159</v>
      </c>
      <c r="P89" s="64">
        <f t="shared" si="33"/>
        <v>-2.1999692050835445E-2</v>
      </c>
    </row>
    <row r="90" spans="1:16" ht="20.100000000000001" customHeight="1" x14ac:dyDescent="0.25">
      <c r="A90" s="44" t="s">
        <v>207</v>
      </c>
      <c r="B90" s="24">
        <v>796.70999999999981</v>
      </c>
      <c r="C90" s="160">
        <v>1052.99</v>
      </c>
      <c r="D90" s="309">
        <f t="shared" si="29"/>
        <v>2.1309148996503323E-3</v>
      </c>
      <c r="E90" s="259">
        <f t="shared" si="30"/>
        <v>3.0604685148041765E-3</v>
      </c>
      <c r="F90" s="64">
        <f t="shared" si="34"/>
        <v>0.32167287971783992</v>
      </c>
      <c r="H90" s="24">
        <v>263.86500000000001</v>
      </c>
      <c r="I90" s="160">
        <v>336.57600000000008</v>
      </c>
      <c r="J90" s="258">
        <f t="shared" si="31"/>
        <v>2.3802748110779495E-3</v>
      </c>
      <c r="K90" s="259">
        <f t="shared" si="32"/>
        <v>3.0842470753736362E-3</v>
      </c>
      <c r="L90" s="64">
        <f t="shared" si="35"/>
        <v>0.27556136660792474</v>
      </c>
      <c r="N90" s="47">
        <f t="shared" si="28"/>
        <v>3.3119328237376218</v>
      </c>
      <c r="O90" s="163">
        <f t="shared" si="28"/>
        <v>3.1963836313735179</v>
      </c>
      <c r="P90" s="64">
        <f t="shared" si="33"/>
        <v>-3.4888748810340584E-2</v>
      </c>
    </row>
    <row r="91" spans="1:16" ht="20.100000000000001" customHeight="1" x14ac:dyDescent="0.25">
      <c r="A91" s="44" t="s">
        <v>208</v>
      </c>
      <c r="B91" s="24">
        <v>427.09</v>
      </c>
      <c r="C91" s="160">
        <v>374.61999999999995</v>
      </c>
      <c r="D91" s="309">
        <f t="shared" si="29"/>
        <v>1.1423133191395371E-3</v>
      </c>
      <c r="E91" s="259">
        <f t="shared" si="30"/>
        <v>1.088816337302292E-3</v>
      </c>
      <c r="F91" s="64">
        <f t="shared" si="34"/>
        <v>-0.1228546676344565</v>
      </c>
      <c r="H91" s="24">
        <v>315.75699999999995</v>
      </c>
      <c r="I91" s="160">
        <v>327.60599999999999</v>
      </c>
      <c r="J91" s="258">
        <f t="shared" si="31"/>
        <v>2.8483824437554811E-3</v>
      </c>
      <c r="K91" s="259">
        <f t="shared" si="32"/>
        <v>3.0020496035809302E-3</v>
      </c>
      <c r="L91" s="64">
        <f t="shared" si="35"/>
        <v>3.7525692225350661E-2</v>
      </c>
      <c r="N91" s="47">
        <f t="shared" si="28"/>
        <v>7.3932192277974185</v>
      </c>
      <c r="O91" s="163">
        <f t="shared" si="28"/>
        <v>8.7450216219102046</v>
      </c>
      <c r="P91" s="64">
        <f t="shared" ref="P91:P93" si="36">(O91-N91)/N91</f>
        <v>0.18284354250313689</v>
      </c>
    </row>
    <row r="92" spans="1:16" ht="20.100000000000001" customHeight="1" x14ac:dyDescent="0.25">
      <c r="A92" s="44" t="s">
        <v>202</v>
      </c>
      <c r="B92" s="24">
        <v>144.58999999999997</v>
      </c>
      <c r="C92" s="160">
        <v>460.59000000000003</v>
      </c>
      <c r="D92" s="309">
        <f t="shared" si="29"/>
        <v>3.8672664500312735E-4</v>
      </c>
      <c r="E92" s="259">
        <f t="shared" si="30"/>
        <v>1.3386843115638855E-3</v>
      </c>
      <c r="F92" s="64">
        <f t="shared" si="34"/>
        <v>2.1854900062244975</v>
      </c>
      <c r="H92" s="24">
        <v>50.716999999999999</v>
      </c>
      <c r="I92" s="160">
        <v>234.41899999999998</v>
      </c>
      <c r="J92" s="258">
        <f t="shared" si="31"/>
        <v>4.5750818635832859E-4</v>
      </c>
      <c r="K92" s="259">
        <f t="shared" si="32"/>
        <v>2.1481214203092681E-3</v>
      </c>
      <c r="L92" s="64">
        <f t="shared" si="35"/>
        <v>3.6220990989214661</v>
      </c>
      <c r="N92" s="47">
        <f t="shared" si="28"/>
        <v>3.5076422989141713</v>
      </c>
      <c r="O92" s="163">
        <f t="shared" si="28"/>
        <v>5.0895373325517266</v>
      </c>
      <c r="P92" s="64">
        <f t="shared" si="36"/>
        <v>0.45098527695576257</v>
      </c>
    </row>
    <row r="93" spans="1:16" ht="20.100000000000001" customHeight="1" x14ac:dyDescent="0.25">
      <c r="A93" s="44" t="s">
        <v>217</v>
      </c>
      <c r="B93" s="24">
        <v>719.4</v>
      </c>
      <c r="C93" s="160">
        <v>814.09999999999991</v>
      </c>
      <c r="D93" s="309">
        <f t="shared" si="29"/>
        <v>1.9241382420309141E-3</v>
      </c>
      <c r="E93" s="259">
        <f t="shared" si="30"/>
        <v>2.3661453745069563E-3</v>
      </c>
      <c r="F93" s="64">
        <f t="shared" si="34"/>
        <v>0.13163747567417283</v>
      </c>
      <c r="H93" s="24">
        <v>212.803</v>
      </c>
      <c r="I93" s="160">
        <v>217.62899999999999</v>
      </c>
      <c r="J93" s="258">
        <f t="shared" si="31"/>
        <v>1.9196544468641954E-3</v>
      </c>
      <c r="K93" s="259">
        <f t="shared" si="32"/>
        <v>1.9942646141331791E-3</v>
      </c>
      <c r="L93" s="64">
        <f t="shared" si="35"/>
        <v>2.2678251716376149E-2</v>
      </c>
      <c r="N93" s="47">
        <f t="shared" si="28"/>
        <v>2.9580622741173199</v>
      </c>
      <c r="O93" s="163">
        <f t="shared" si="28"/>
        <v>2.673246529910331</v>
      </c>
      <c r="P93" s="64">
        <f t="shared" si="36"/>
        <v>-9.6284566656723761E-2</v>
      </c>
    </row>
    <row r="94" spans="1:16" ht="20.100000000000001" customHeight="1" x14ac:dyDescent="0.25">
      <c r="A94" s="44" t="s">
        <v>210</v>
      </c>
      <c r="B94" s="24">
        <v>227.37999999999997</v>
      </c>
      <c r="C94" s="160">
        <v>177.20000000000002</v>
      </c>
      <c r="D94" s="309">
        <f t="shared" si="29"/>
        <v>6.0816034677924546E-4</v>
      </c>
      <c r="E94" s="259">
        <f t="shared" si="30"/>
        <v>5.1502390414277452E-4</v>
      </c>
      <c r="F94" s="64">
        <f t="shared" si="34"/>
        <v>-0.22068783534171851</v>
      </c>
      <c r="H94" s="24">
        <v>195.22499999999999</v>
      </c>
      <c r="I94" s="160">
        <v>195.68899999999996</v>
      </c>
      <c r="J94" s="258">
        <f t="shared" si="31"/>
        <v>1.7610867299289134E-3</v>
      </c>
      <c r="K94" s="259">
        <f t="shared" si="32"/>
        <v>1.7932152795588254E-3</v>
      </c>
      <c r="L94" s="64">
        <f t="shared" si="35"/>
        <v>2.3767447816620321E-3</v>
      </c>
      <c r="N94" s="47">
        <f t="shared" ref="N94" si="37">(H94/B94)*10</f>
        <v>8.5858474799894466</v>
      </c>
      <c r="O94" s="163">
        <f t="shared" ref="O94" si="38">(I94/C94)*10</f>
        <v>11.043397291196387</v>
      </c>
      <c r="P94" s="64">
        <f t="shared" ref="P94" si="39">(O94-N94)/N94</f>
        <v>0.28623264237276674</v>
      </c>
    </row>
    <row r="95" spans="1:16" ht="20.100000000000001" customHeight="1" thickBot="1" x14ac:dyDescent="0.3">
      <c r="A95" s="13" t="s">
        <v>17</v>
      </c>
      <c r="B95" s="24">
        <f>B96-SUM(B68:B94)</f>
        <v>7985.659999999858</v>
      </c>
      <c r="C95" s="160">
        <f>C96-SUM(C68:C94)</f>
        <v>7470.0999999999185</v>
      </c>
      <c r="D95" s="309">
        <f t="shared" si="29"/>
        <v>2.1358790372332938E-2</v>
      </c>
      <c r="E95" s="259">
        <f t="shared" si="30"/>
        <v>2.1711512789711611E-2</v>
      </c>
      <c r="F95" s="64">
        <f>(C95-B95)/B95</f>
        <v>-6.4560725099734859E-2</v>
      </c>
      <c r="H95" s="24">
        <f>H96-SUM(H68:H94)</f>
        <v>2407.5689999999595</v>
      </c>
      <c r="I95" s="160">
        <f>I96-SUM(I68:I94)</f>
        <v>2109.5659999999625</v>
      </c>
      <c r="J95" s="258">
        <f t="shared" si="31"/>
        <v>2.1718211383215023E-2</v>
      </c>
      <c r="K95" s="259">
        <f t="shared" si="32"/>
        <v>1.9331214245244886E-2</v>
      </c>
      <c r="L95" s="64">
        <f t="shared" si="35"/>
        <v>-0.12377755320823702</v>
      </c>
      <c r="N95" s="47">
        <f t="shared" si="28"/>
        <v>3.0148653962227323</v>
      </c>
      <c r="O95" s="163">
        <f t="shared" si="28"/>
        <v>2.8240130654207918</v>
      </c>
      <c r="P95" s="64">
        <f>(O95-N95)/N95</f>
        <v>-6.3303765083859403E-2</v>
      </c>
    </row>
    <row r="96" spans="1:16" ht="26.25" customHeight="1" thickBot="1" x14ac:dyDescent="0.3">
      <c r="A96" s="17" t="s">
        <v>18</v>
      </c>
      <c r="B96" s="22">
        <v>373881.66000000003</v>
      </c>
      <c r="C96" s="165">
        <v>344061.69999999995</v>
      </c>
      <c r="D96" s="305">
        <f>SUM(D68:D95)</f>
        <v>0.99999999999999911</v>
      </c>
      <c r="E96" s="306">
        <f>SUM(E68:E95)</f>
        <v>1</v>
      </c>
      <c r="F96" s="69">
        <f>(C96-B96)/B96</f>
        <v>-7.9757750085949861E-2</v>
      </c>
      <c r="G96" s="2"/>
      <c r="H96" s="22">
        <v>110854.84699999999</v>
      </c>
      <c r="I96" s="165">
        <v>109127.44399999994</v>
      </c>
      <c r="J96" s="317">
        <f t="shared" si="31"/>
        <v>1</v>
      </c>
      <c r="K96" s="306">
        <f t="shared" si="32"/>
        <v>1</v>
      </c>
      <c r="L96" s="69">
        <f>(I96-H96)/H96</f>
        <v>-1.5582566272452204E-2</v>
      </c>
      <c r="M96" s="2"/>
      <c r="N96" s="43">
        <f t="shared" si="28"/>
        <v>2.9649715099692235</v>
      </c>
      <c r="O96" s="170">
        <f t="shared" si="28"/>
        <v>3.1717405337472888</v>
      </c>
      <c r="P96" s="69">
        <f>(O96-N96)/N96</f>
        <v>6.9737271701545464E-2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142</v>
      </c>
      <c r="B1" s="5"/>
    </row>
    <row r="3" spans="1:19" ht="15.75" thickBot="1" x14ac:dyDescent="0.3"/>
    <row r="4" spans="1:19" x14ac:dyDescent="0.25">
      <c r="A4" s="437" t="s">
        <v>16</v>
      </c>
      <c r="B4" s="455"/>
      <c r="C4" s="455"/>
      <c r="D4" s="455"/>
      <c r="E4" s="458" t="s">
        <v>1</v>
      </c>
      <c r="F4" s="454"/>
      <c r="G4" s="449" t="s">
        <v>104</v>
      </c>
      <c r="H4" s="449"/>
      <c r="I4" s="148" t="s">
        <v>0</v>
      </c>
      <c r="K4" s="450" t="s">
        <v>19</v>
      </c>
      <c r="L4" s="449"/>
      <c r="M4" s="461" t="s">
        <v>104</v>
      </c>
      <c r="N4" s="462"/>
      <c r="O4" s="148" t="s">
        <v>0</v>
      </c>
      <c r="P4"/>
      <c r="Q4" s="448" t="s">
        <v>22</v>
      </c>
      <c r="R4" s="449"/>
      <c r="S4" s="148" t="s">
        <v>0</v>
      </c>
    </row>
    <row r="5" spans="1:19" x14ac:dyDescent="0.25">
      <c r="A5" s="456"/>
      <c r="B5" s="457"/>
      <c r="C5" s="457"/>
      <c r="D5" s="457"/>
      <c r="E5" s="459" t="s">
        <v>153</v>
      </c>
      <c r="F5" s="447"/>
      <c r="G5" s="451" t="str">
        <f>E5</f>
        <v>jan-maio</v>
      </c>
      <c r="H5" s="451"/>
      <c r="I5" s="149" t="s">
        <v>138</v>
      </c>
      <c r="K5" s="446" t="str">
        <f>E5</f>
        <v>jan-maio</v>
      </c>
      <c r="L5" s="451"/>
      <c r="M5" s="452" t="str">
        <f>E5</f>
        <v>jan-maio</v>
      </c>
      <c r="N5" s="453"/>
      <c r="O5" s="149" t="str">
        <f>I5</f>
        <v>2022/2021</v>
      </c>
      <c r="P5"/>
      <c r="Q5" s="446" t="str">
        <f>E5</f>
        <v>jan-maio</v>
      </c>
      <c r="R5" s="447"/>
      <c r="S5" s="149" t="str">
        <f>O5</f>
        <v>2022/2021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137586.73000000024</v>
      </c>
      <c r="F7" s="165">
        <v>127578.02999999993</v>
      </c>
      <c r="G7" s="305">
        <f>E7/E15</f>
        <v>0.43511875412726742</v>
      </c>
      <c r="H7" s="306">
        <f>F7/F15</f>
        <v>0.43062286180954534</v>
      </c>
      <c r="I7" s="190">
        <f t="shared" ref="I7:I18" si="0">(F7-E7)/E7</f>
        <v>-7.2744660767795705E-2</v>
      </c>
      <c r="J7" s="11"/>
      <c r="K7" s="22">
        <v>35117.374000000011</v>
      </c>
      <c r="L7" s="165">
        <v>35059.228000000017</v>
      </c>
      <c r="M7" s="305">
        <f>K7/K15</f>
        <v>0.36098492397990517</v>
      </c>
      <c r="N7" s="306">
        <f>L7/L15</f>
        <v>0.35606498818647664</v>
      </c>
      <c r="O7" s="190">
        <f t="shared" ref="O7:O18" si="1">(L7-K7)/K7</f>
        <v>-1.6557616181663625E-3</v>
      </c>
      <c r="P7" s="51"/>
      <c r="Q7" s="219">
        <f t="shared" ref="Q7:Q18" si="2">(K7/E7)*10</f>
        <v>2.5523808873137654</v>
      </c>
      <c r="R7" s="220">
        <f t="shared" ref="R7:R18" si="3">(L7/F7)*10</f>
        <v>2.7480615588749915</v>
      </c>
      <c r="S7" s="67">
        <f>(R7-Q7)/Q7</f>
        <v>7.6665936707890306E-2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132253.52000000022</v>
      </c>
      <c r="F8" s="209">
        <v>118109.47999999992</v>
      </c>
      <c r="G8" s="307">
        <f>E8/E7</f>
        <v>0.96123746817734523</v>
      </c>
      <c r="H8" s="308">
        <f>F8/F7</f>
        <v>0.92578228398729778</v>
      </c>
      <c r="I8" s="245">
        <f t="shared" si="0"/>
        <v>-0.10694641624661692</v>
      </c>
      <c r="J8" s="4"/>
      <c r="K8" s="208">
        <v>34563.874000000011</v>
      </c>
      <c r="L8" s="209">
        <v>33676.071000000018</v>
      </c>
      <c r="M8" s="312">
        <f>K8/K7</f>
        <v>0.98423857091364519</v>
      </c>
      <c r="N8" s="308">
        <f>L8/L7</f>
        <v>0.96054799038929217</v>
      </c>
      <c r="O8" s="246">
        <f t="shared" si="1"/>
        <v>-2.568586495830856E-2</v>
      </c>
      <c r="P8" s="56"/>
      <c r="Q8" s="221">
        <f t="shared" si="2"/>
        <v>2.6134558838207065</v>
      </c>
      <c r="R8" s="222">
        <f t="shared" si="3"/>
        <v>2.8512589336605361</v>
      </c>
      <c r="S8" s="210">
        <f t="shared" ref="S8:S18" si="4">(R8-Q8)/Q8</f>
        <v>9.0991797991315862E-2</v>
      </c>
    </row>
    <row r="9" spans="1:19" ht="24" customHeight="1" x14ac:dyDescent="0.25">
      <c r="A9" s="13"/>
      <c r="B9" s="1" t="s">
        <v>37</v>
      </c>
      <c r="D9" s="1"/>
      <c r="E9" s="24">
        <v>5326.5400000000018</v>
      </c>
      <c r="F9" s="160">
        <v>9465.4499999999989</v>
      </c>
      <c r="G9" s="309">
        <f>E9/E7</f>
        <v>3.8714053310228334E-2</v>
      </c>
      <c r="H9" s="259">
        <f>F9/F7</f>
        <v>7.4193417158111036E-2</v>
      </c>
      <c r="I9" s="210">
        <f t="shared" si="0"/>
        <v>0.77703537380738641</v>
      </c>
      <c r="J9" s="1"/>
      <c r="K9" s="24">
        <v>548.173</v>
      </c>
      <c r="L9" s="160">
        <v>1377.1210000000003</v>
      </c>
      <c r="M9" s="309">
        <f>K9/K7</f>
        <v>1.5609737789619459E-2</v>
      </c>
      <c r="N9" s="259">
        <f>L9/L7</f>
        <v>3.9279843811734806E-2</v>
      </c>
      <c r="O9" s="210">
        <f t="shared" si="1"/>
        <v>1.5122014400563331</v>
      </c>
      <c r="P9" s="7"/>
      <c r="Q9" s="221">
        <f t="shared" si="2"/>
        <v>1.0291352360068635</v>
      </c>
      <c r="R9" s="222">
        <f t="shared" si="3"/>
        <v>1.4548922660834938</v>
      </c>
      <c r="S9" s="210">
        <f t="shared" si="4"/>
        <v>0.41370367584400808</v>
      </c>
    </row>
    <row r="10" spans="1:19" ht="24" customHeight="1" thickBot="1" x14ac:dyDescent="0.3">
      <c r="A10" s="13"/>
      <c r="B10" s="1" t="s">
        <v>36</v>
      </c>
      <c r="D10" s="1"/>
      <c r="E10" s="24">
        <v>6.67</v>
      </c>
      <c r="F10" s="160">
        <v>3.1</v>
      </c>
      <c r="G10" s="309">
        <f>E10/E7</f>
        <v>4.8478512426307304E-5</v>
      </c>
      <c r="H10" s="259">
        <f>F10/F7</f>
        <v>2.4298854591186286E-5</v>
      </c>
      <c r="I10" s="218">
        <f t="shared" si="0"/>
        <v>-0.5352323838080959</v>
      </c>
      <c r="J10" s="1"/>
      <c r="K10" s="24">
        <v>5.327</v>
      </c>
      <c r="L10" s="160">
        <v>6.0360000000000005</v>
      </c>
      <c r="M10" s="309">
        <f>K10/K7</f>
        <v>1.516912967353424E-4</v>
      </c>
      <c r="N10" s="259">
        <f>L10/L7</f>
        <v>1.7216579897309767E-4</v>
      </c>
      <c r="O10" s="248">
        <f t="shared" si="1"/>
        <v>0.13309555096677314</v>
      </c>
      <c r="P10" s="7"/>
      <c r="Q10" s="221">
        <f t="shared" si="2"/>
        <v>7.986506746626687</v>
      </c>
      <c r="R10" s="222">
        <f t="shared" si="3"/>
        <v>19.470967741935485</v>
      </c>
      <c r="S10" s="210">
        <f t="shared" si="4"/>
        <v>1.4379830080478633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178618.28000000003</v>
      </c>
      <c r="F11" s="165">
        <v>168685.91999999981</v>
      </c>
      <c r="G11" s="305">
        <f>E11/E15</f>
        <v>0.5648812458727327</v>
      </c>
      <c r="H11" s="306">
        <f>F11/F15</f>
        <v>0.56937713819045477</v>
      </c>
      <c r="I11" s="190">
        <f t="shared" si="0"/>
        <v>-5.5606626600593276E-2</v>
      </c>
      <c r="J11" s="11"/>
      <c r="K11" s="22">
        <v>62164.733000000015</v>
      </c>
      <c r="L11" s="165">
        <v>63403.774999999994</v>
      </c>
      <c r="M11" s="305">
        <f>K11/K15</f>
        <v>0.63901507602009477</v>
      </c>
      <c r="N11" s="306">
        <f>L11/L15</f>
        <v>0.64393501181352342</v>
      </c>
      <c r="O11" s="190">
        <f t="shared" si="1"/>
        <v>1.9931590472687773E-2</v>
      </c>
      <c r="P11" s="7"/>
      <c r="Q11" s="223">
        <f t="shared" si="2"/>
        <v>3.4803119255207253</v>
      </c>
      <c r="R11" s="224">
        <f t="shared" si="3"/>
        <v>3.7586880398790878</v>
      </c>
      <c r="S11" s="69">
        <f t="shared" si="4"/>
        <v>7.9985966866091121E-2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174262.78000000003</v>
      </c>
      <c r="F12" s="161">
        <v>164618.01999999981</v>
      </c>
      <c r="G12" s="309">
        <f>E12/E11</f>
        <v>0.97561559768686612</v>
      </c>
      <c r="H12" s="259">
        <f>F12/F11</f>
        <v>0.97588476856871043</v>
      </c>
      <c r="I12" s="245">
        <f t="shared" si="0"/>
        <v>-5.5346069883656229E-2</v>
      </c>
      <c r="J12" s="4"/>
      <c r="K12" s="36">
        <v>61211.163000000015</v>
      </c>
      <c r="L12" s="161">
        <v>62492.848999999995</v>
      </c>
      <c r="M12" s="309">
        <f>K12/K11</f>
        <v>0.98466059526066008</v>
      </c>
      <c r="N12" s="259">
        <f>L12/L11</f>
        <v>0.98563293747099445</v>
      </c>
      <c r="O12" s="245">
        <f t="shared" si="1"/>
        <v>2.0938762428022801E-2</v>
      </c>
      <c r="P12" s="56"/>
      <c r="Q12" s="221">
        <f t="shared" si="2"/>
        <v>3.5125781305680999</v>
      </c>
      <c r="R12" s="222">
        <f t="shared" si="3"/>
        <v>3.796233790201101</v>
      </c>
      <c r="S12" s="210">
        <f t="shared" si="4"/>
        <v>8.0754263418227404E-2</v>
      </c>
    </row>
    <row r="13" spans="1:19" ht="24" customHeight="1" x14ac:dyDescent="0.25">
      <c r="A13" s="13"/>
      <c r="B13" s="4" t="s">
        <v>37</v>
      </c>
      <c r="D13" s="4"/>
      <c r="E13" s="189">
        <v>4347.4500000000007</v>
      </c>
      <c r="F13" s="187">
        <v>4062.4900000000002</v>
      </c>
      <c r="G13" s="309">
        <f>E13/E11</f>
        <v>2.4339334137580992E-2</v>
      </c>
      <c r="H13" s="259">
        <f>F13/F11</f>
        <v>2.408315999343635E-2</v>
      </c>
      <c r="I13" s="210">
        <f t="shared" si="0"/>
        <v>-6.5546469769635171E-2</v>
      </c>
      <c r="J13" s="211"/>
      <c r="K13" s="189">
        <v>951.24999999999977</v>
      </c>
      <c r="L13" s="187">
        <v>903.12800000000004</v>
      </c>
      <c r="M13" s="309">
        <f>K13/K11</f>
        <v>1.5302084543659177E-2</v>
      </c>
      <c r="N13" s="259">
        <f>L13/L11</f>
        <v>1.4244073006694004E-2</v>
      </c>
      <c r="O13" s="210">
        <f t="shared" si="1"/>
        <v>-5.0588173455978706E-2</v>
      </c>
      <c r="P13" s="212"/>
      <c r="Q13" s="221">
        <f t="shared" si="2"/>
        <v>2.1880642675591431</v>
      </c>
      <c r="R13" s="222">
        <f t="shared" si="3"/>
        <v>2.2230897799133045</v>
      </c>
      <c r="S13" s="210">
        <f t="shared" si="4"/>
        <v>1.600753363301961E-2</v>
      </c>
    </row>
    <row r="14" spans="1:19" ht="24" customHeight="1" thickBot="1" x14ac:dyDescent="0.3">
      <c r="A14" s="13"/>
      <c r="B14" s="1" t="s">
        <v>36</v>
      </c>
      <c r="D14" s="1"/>
      <c r="E14" s="189">
        <v>8.0500000000000007</v>
      </c>
      <c r="F14" s="187">
        <v>5.41</v>
      </c>
      <c r="G14" s="309">
        <f>E14/E11</f>
        <v>4.5068175552916526E-5</v>
      </c>
      <c r="H14" s="259">
        <f>F14/F11</f>
        <v>3.207143785326011E-5</v>
      </c>
      <c r="I14" s="218">
        <f t="shared" si="0"/>
        <v>-0.32795031055900625</v>
      </c>
      <c r="J14" s="211"/>
      <c r="K14" s="189">
        <v>2.3199999999999998</v>
      </c>
      <c r="L14" s="187">
        <v>7.798</v>
      </c>
      <c r="M14" s="309">
        <f>K14/K11</f>
        <v>3.7320195680724623E-5</v>
      </c>
      <c r="N14" s="259">
        <f>L14/L11</f>
        <v>1.2298952231156585E-4</v>
      </c>
      <c r="O14" s="248">
        <f t="shared" si="1"/>
        <v>2.3612068965517241</v>
      </c>
      <c r="P14" s="212"/>
      <c r="Q14" s="221">
        <f t="shared" si="2"/>
        <v>2.8819875776397512</v>
      </c>
      <c r="R14" s="222">
        <f t="shared" si="3"/>
        <v>14.414048059149723</v>
      </c>
      <c r="S14" s="210">
        <f t="shared" si="4"/>
        <v>4.0014261584549686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316205.01000000024</v>
      </c>
      <c r="F15" s="165">
        <v>296263.94999999972</v>
      </c>
      <c r="G15" s="305">
        <f>G7+G11</f>
        <v>1</v>
      </c>
      <c r="H15" s="306">
        <f>H7+H11</f>
        <v>1</v>
      </c>
      <c r="I15" s="190">
        <f t="shared" si="0"/>
        <v>-6.3063706675616893E-2</v>
      </c>
      <c r="J15" s="11"/>
      <c r="K15" s="22">
        <v>97282.107000000033</v>
      </c>
      <c r="L15" s="165">
        <v>98463.003000000012</v>
      </c>
      <c r="M15" s="305">
        <f>M7+M11</f>
        <v>1</v>
      </c>
      <c r="N15" s="306">
        <f>N7+N11</f>
        <v>1</v>
      </c>
      <c r="O15" s="190">
        <f t="shared" si="1"/>
        <v>1.2138881819243269E-2</v>
      </c>
      <c r="P15" s="7"/>
      <c r="Q15" s="223">
        <f t="shared" si="2"/>
        <v>3.0765517282600916</v>
      </c>
      <c r="R15" s="224">
        <f t="shared" si="3"/>
        <v>3.323489172408594</v>
      </c>
      <c r="S15" s="69">
        <f t="shared" si="4"/>
        <v>8.0264356318219626E-2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306516.30000000028</v>
      </c>
      <c r="F16" s="209">
        <f t="shared" ref="F16:F17" si="5">F8+F12</f>
        <v>282727.49999999977</v>
      </c>
      <c r="G16" s="307">
        <f>E16/E15</f>
        <v>0.96935940388800301</v>
      </c>
      <c r="H16" s="308">
        <f>F16/F15</f>
        <v>0.95430949327449399</v>
      </c>
      <c r="I16" s="246">
        <f t="shared" si="0"/>
        <v>-7.7610228232562153E-2</v>
      </c>
      <c r="J16" s="4"/>
      <c r="K16" s="208">
        <f t="shared" ref="K16:L18" si="6">K8+K12</f>
        <v>95775.037000000026</v>
      </c>
      <c r="L16" s="209">
        <f t="shared" si="6"/>
        <v>96168.920000000013</v>
      </c>
      <c r="M16" s="312">
        <f>K16/K15</f>
        <v>0.9845082508338352</v>
      </c>
      <c r="N16" s="308">
        <f>L16/L15</f>
        <v>0.97670106608468976</v>
      </c>
      <c r="O16" s="246">
        <f t="shared" si="1"/>
        <v>4.1125852031775982E-3</v>
      </c>
      <c r="P16" s="56"/>
      <c r="Q16" s="221">
        <f t="shared" si="2"/>
        <v>3.124631120759318</v>
      </c>
      <c r="R16" s="222">
        <f t="shared" si="3"/>
        <v>3.401470320361482</v>
      </c>
      <c r="S16" s="210">
        <f t="shared" si="4"/>
        <v>8.8599002219144879E-2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9673.9900000000016</v>
      </c>
      <c r="F17" s="187">
        <f t="shared" si="5"/>
        <v>13527.939999999999</v>
      </c>
      <c r="G17" s="310">
        <f>E17/E15</f>
        <v>3.0594044034912646E-2</v>
      </c>
      <c r="H17" s="259">
        <f>F17/F15</f>
        <v>4.5661782339700835E-2</v>
      </c>
      <c r="I17" s="210">
        <f t="shared" si="0"/>
        <v>0.39838267354007978</v>
      </c>
      <c r="J17" s="211"/>
      <c r="K17" s="189">
        <f t="shared" si="6"/>
        <v>1499.4229999999998</v>
      </c>
      <c r="L17" s="187">
        <f t="shared" si="6"/>
        <v>2280.2490000000003</v>
      </c>
      <c r="M17" s="309">
        <f>K17/K15</f>
        <v>1.5413142727264319E-2</v>
      </c>
      <c r="N17" s="259">
        <f>L17/L15</f>
        <v>2.3158434442630191E-2</v>
      </c>
      <c r="O17" s="210">
        <f t="shared" si="1"/>
        <v>0.52075098221115768</v>
      </c>
      <c r="P17" s="212"/>
      <c r="Q17" s="221">
        <f t="shared" si="2"/>
        <v>1.5499530183512691</v>
      </c>
      <c r="R17" s="222">
        <f t="shared" si="3"/>
        <v>1.6855847970940148</v>
      </c>
      <c r="S17" s="210">
        <f t="shared" si="4"/>
        <v>8.7507025785221043E-2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14.72</v>
      </c>
      <c r="F18" s="217">
        <f>F10+F14</f>
        <v>8.51</v>
      </c>
      <c r="G18" s="311">
        <f>E18/E15</f>
        <v>4.6552077084420611E-5</v>
      </c>
      <c r="H18" s="265">
        <f>F18/F15</f>
        <v>2.8724385805292906E-5</v>
      </c>
      <c r="I18" s="247">
        <f t="shared" si="0"/>
        <v>-0.42187500000000006</v>
      </c>
      <c r="J18" s="211"/>
      <c r="K18" s="216">
        <f t="shared" si="6"/>
        <v>7.6470000000000002</v>
      </c>
      <c r="L18" s="217">
        <f t="shared" si="6"/>
        <v>13.834</v>
      </c>
      <c r="M18" s="311">
        <f>K18/K15</f>
        <v>7.8606438900423871E-5</v>
      </c>
      <c r="N18" s="265">
        <f>L18/L15</f>
        <v>1.4049947268010907E-4</v>
      </c>
      <c r="O18" s="247">
        <f t="shared" si="1"/>
        <v>0.80907545442657236</v>
      </c>
      <c r="P18" s="212"/>
      <c r="Q18" s="225">
        <f t="shared" si="2"/>
        <v>5.194972826086957</v>
      </c>
      <c r="R18" s="226">
        <f t="shared" si="3"/>
        <v>16.256169212690953</v>
      </c>
      <c r="S18" s="218">
        <f t="shared" si="4"/>
        <v>2.1292115968459631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J99" sqref="J99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152</v>
      </c>
    </row>
    <row r="3" spans="1:16" ht="8.25" customHeight="1" thickBot="1" x14ac:dyDescent="0.3"/>
    <row r="4" spans="1:16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6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L5</f>
        <v>2022/2021</v>
      </c>
    </row>
    <row r="6" spans="1:16" ht="19.5" customHeight="1" thickBot="1" x14ac:dyDescent="0.3">
      <c r="A6" s="467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51277.57</v>
      </c>
      <c r="C7" s="167">
        <v>45803.539999999994</v>
      </c>
      <c r="D7" s="309">
        <f>B7/$B$33</f>
        <v>0.16216558365093586</v>
      </c>
      <c r="E7" s="308">
        <f>C7/$C$33</f>
        <v>0.15460382540636483</v>
      </c>
      <c r="F7" s="64">
        <f>(C7-B7)/B7</f>
        <v>-0.10675291360335534</v>
      </c>
      <c r="H7" s="45">
        <v>15434.686</v>
      </c>
      <c r="I7" s="167">
        <v>15000.12</v>
      </c>
      <c r="J7" s="309">
        <f>H7/$H$33</f>
        <v>0.1586590430242224</v>
      </c>
      <c r="K7" s="308">
        <f>I7/$I$33</f>
        <v>0.1523427027713142</v>
      </c>
      <c r="L7" s="64">
        <f t="shared" ref="L7:L33" si="0">(I7-H7)/H7</f>
        <v>-2.8155156509176726E-2</v>
      </c>
      <c r="N7" s="39">
        <f t="shared" ref="N7:N33" si="1">(H7/B7)*10</f>
        <v>3.0100268011920224</v>
      </c>
      <c r="O7" s="172">
        <f t="shared" ref="O7:O33" si="2">(I7/C7)*10</f>
        <v>3.2748822470926924</v>
      </c>
      <c r="P7" s="73">
        <f>(O7-N7)/N7</f>
        <v>8.7991059015083417E-2</v>
      </c>
    </row>
    <row r="8" spans="1:16" ht="20.100000000000001" customHeight="1" x14ac:dyDescent="0.25">
      <c r="A8" s="13" t="s">
        <v>167</v>
      </c>
      <c r="B8" s="24">
        <v>31211.229999999996</v>
      </c>
      <c r="C8" s="160">
        <v>29435.760000000002</v>
      </c>
      <c r="D8" s="309">
        <f t="shared" ref="D8:D32" si="3">B8/$B$33</f>
        <v>9.8705678319265092E-2</v>
      </c>
      <c r="E8" s="259">
        <f t="shared" ref="E8:E32" si="4">C8/$C$33</f>
        <v>9.9356536628908129E-2</v>
      </c>
      <c r="F8" s="64">
        <f t="shared" ref="F8:F33" si="5">(C8-B8)/B8</f>
        <v>-5.6885614568858524E-2</v>
      </c>
      <c r="H8" s="24">
        <v>11133.093000000001</v>
      </c>
      <c r="I8" s="160">
        <v>11740.798999999997</v>
      </c>
      <c r="J8" s="309">
        <f t="shared" ref="J8:J32" si="6">H8/$H$33</f>
        <v>0.11444132269873643</v>
      </c>
      <c r="K8" s="259">
        <f t="shared" ref="K8:K32" si="7">I8/$I$33</f>
        <v>0.11924071623125299</v>
      </c>
      <c r="L8" s="64">
        <f t="shared" si="0"/>
        <v>5.4585549586264701E-2</v>
      </c>
      <c r="N8" s="39">
        <f t="shared" si="1"/>
        <v>3.5670151416653564</v>
      </c>
      <c r="O8" s="173">
        <f t="shared" si="2"/>
        <v>3.9886175862284503</v>
      </c>
      <c r="P8" s="64">
        <f t="shared" ref="P8:P71" si="8">(O8-N8)/N8</f>
        <v>0.11819474485500994</v>
      </c>
    </row>
    <row r="9" spans="1:16" ht="20.100000000000001" customHeight="1" x14ac:dyDescent="0.25">
      <c r="A9" s="13" t="s">
        <v>165</v>
      </c>
      <c r="B9" s="24">
        <v>29536.83</v>
      </c>
      <c r="C9" s="160">
        <v>26649.980000000007</v>
      </c>
      <c r="D9" s="309">
        <f t="shared" si="3"/>
        <v>9.3410379550912262E-2</v>
      </c>
      <c r="E9" s="259">
        <f t="shared" si="4"/>
        <v>8.9953502611438252E-2</v>
      </c>
      <c r="F9" s="64">
        <f t="shared" si="5"/>
        <v>-9.7737299500318578E-2</v>
      </c>
      <c r="H9" s="24">
        <v>11313.061999999994</v>
      </c>
      <c r="I9" s="160">
        <v>10839.305999999999</v>
      </c>
      <c r="J9" s="309">
        <f t="shared" si="6"/>
        <v>0.1162912929095995</v>
      </c>
      <c r="K9" s="259">
        <f t="shared" si="7"/>
        <v>0.11008506413317509</v>
      </c>
      <c r="L9" s="64">
        <f t="shared" si="0"/>
        <v>-4.1876902999382133E-2</v>
      </c>
      <c r="N9" s="39">
        <f t="shared" si="1"/>
        <v>3.830154420768916</v>
      </c>
      <c r="O9" s="173">
        <f t="shared" si="2"/>
        <v>4.0672848534970738</v>
      </c>
      <c r="P9" s="64">
        <f t="shared" si="8"/>
        <v>6.191145491218944E-2</v>
      </c>
    </row>
    <row r="10" spans="1:16" ht="20.100000000000001" customHeight="1" x14ac:dyDescent="0.25">
      <c r="A10" s="13" t="s">
        <v>168</v>
      </c>
      <c r="B10" s="24">
        <v>50031.79</v>
      </c>
      <c r="C10" s="160">
        <v>35434.490000000005</v>
      </c>
      <c r="D10" s="309">
        <f t="shared" si="3"/>
        <v>0.15822579787714308</v>
      </c>
      <c r="E10" s="259">
        <f t="shared" si="4"/>
        <v>0.11960446081948212</v>
      </c>
      <c r="F10" s="64">
        <f t="shared" si="5"/>
        <v>-0.29176049867494236</v>
      </c>
      <c r="H10" s="24">
        <v>11691.631000000001</v>
      </c>
      <c r="I10" s="160">
        <v>8762.6299999999992</v>
      </c>
      <c r="J10" s="309">
        <f t="shared" si="6"/>
        <v>0.12018274850893193</v>
      </c>
      <c r="K10" s="259">
        <f t="shared" si="7"/>
        <v>8.8994137219235631E-2</v>
      </c>
      <c r="L10" s="64">
        <f t="shared" si="0"/>
        <v>-0.25052116338601532</v>
      </c>
      <c r="N10" s="39">
        <f t="shared" si="1"/>
        <v>2.3368404368502507</v>
      </c>
      <c r="O10" s="173">
        <f t="shared" si="2"/>
        <v>2.4729098683232067</v>
      </c>
      <c r="P10" s="64">
        <f t="shared" si="8"/>
        <v>5.8227951437009311E-2</v>
      </c>
    </row>
    <row r="11" spans="1:16" ht="20.100000000000001" customHeight="1" x14ac:dyDescent="0.25">
      <c r="A11" s="13" t="s">
        <v>166</v>
      </c>
      <c r="B11" s="24">
        <v>15145.630000000006</v>
      </c>
      <c r="C11" s="160">
        <v>19499.839999999997</v>
      </c>
      <c r="D11" s="309">
        <f t="shared" si="3"/>
        <v>4.7898134188322977E-2</v>
      </c>
      <c r="E11" s="259">
        <f t="shared" si="4"/>
        <v>6.5819145393828715E-2</v>
      </c>
      <c r="F11" s="64">
        <f t="shared" si="5"/>
        <v>0.28748952668195304</v>
      </c>
      <c r="H11" s="24">
        <v>5186.9010000000007</v>
      </c>
      <c r="I11" s="160">
        <v>6539.12</v>
      </c>
      <c r="J11" s="309">
        <f t="shared" si="6"/>
        <v>5.331813999464468E-2</v>
      </c>
      <c r="K11" s="259">
        <f t="shared" si="7"/>
        <v>6.6411949674133011E-2</v>
      </c>
      <c r="L11" s="64">
        <f t="shared" si="0"/>
        <v>0.26069882575356634</v>
      </c>
      <c r="N11" s="39">
        <f t="shared" si="1"/>
        <v>3.4246848760995734</v>
      </c>
      <c r="O11" s="173">
        <f t="shared" si="2"/>
        <v>3.3534223870554842</v>
      </c>
      <c r="P11" s="64">
        <f t="shared" si="8"/>
        <v>-2.0808480669687518E-2</v>
      </c>
    </row>
    <row r="12" spans="1:16" ht="20.100000000000001" customHeight="1" x14ac:dyDescent="0.25">
      <c r="A12" s="13" t="s">
        <v>171</v>
      </c>
      <c r="B12" s="24">
        <v>16716.68</v>
      </c>
      <c r="C12" s="160">
        <v>14824.300000000003</v>
      </c>
      <c r="D12" s="309">
        <f t="shared" si="3"/>
        <v>5.286658804046148E-2</v>
      </c>
      <c r="E12" s="259">
        <f t="shared" si="4"/>
        <v>5.0037475028602049E-2</v>
      </c>
      <c r="F12" s="64">
        <f t="shared" si="5"/>
        <v>-0.11320310013710841</v>
      </c>
      <c r="H12" s="24">
        <v>6501.4419999999991</v>
      </c>
      <c r="I12" s="160">
        <v>6483.8090000000011</v>
      </c>
      <c r="J12" s="309">
        <f t="shared" si="6"/>
        <v>6.6830809904230404E-2</v>
      </c>
      <c r="K12" s="259">
        <f t="shared" si="7"/>
        <v>6.5850205685885982E-2</v>
      </c>
      <c r="L12" s="64">
        <f t="shared" si="0"/>
        <v>-2.7121675468300714E-3</v>
      </c>
      <c r="N12" s="39">
        <f t="shared" si="1"/>
        <v>3.8891945051290082</v>
      </c>
      <c r="O12" s="173">
        <f t="shared" si="2"/>
        <v>4.3737707682656177</v>
      </c>
      <c r="P12" s="64">
        <f t="shared" si="8"/>
        <v>0.12459553321325482</v>
      </c>
    </row>
    <row r="13" spans="1:16" ht="20.100000000000001" customHeight="1" x14ac:dyDescent="0.25">
      <c r="A13" s="13" t="s">
        <v>164</v>
      </c>
      <c r="B13" s="24">
        <v>27955.929999999997</v>
      </c>
      <c r="C13" s="160">
        <v>26783.03</v>
      </c>
      <c r="D13" s="309">
        <f t="shared" si="3"/>
        <v>8.8410775022192092E-2</v>
      </c>
      <c r="E13" s="259">
        <f t="shared" si="4"/>
        <v>9.0402595388335311E-2</v>
      </c>
      <c r="F13" s="64">
        <f t="shared" si="5"/>
        <v>-4.1955320391773694E-2</v>
      </c>
      <c r="H13" s="24">
        <v>6038.5929999999998</v>
      </c>
      <c r="I13" s="160">
        <v>5967.5839999999998</v>
      </c>
      <c r="J13" s="309">
        <f t="shared" si="6"/>
        <v>6.2073007937626212E-2</v>
      </c>
      <c r="K13" s="259">
        <f t="shared" si="7"/>
        <v>6.060737351266858E-2</v>
      </c>
      <c r="L13" s="64">
        <f t="shared" si="0"/>
        <v>-1.1759196223358656E-2</v>
      </c>
      <c r="N13" s="39">
        <f t="shared" si="1"/>
        <v>2.1600401059810928</v>
      </c>
      <c r="O13" s="173">
        <f t="shared" si="2"/>
        <v>2.2281213141306266</v>
      </c>
      <c r="P13" s="64">
        <f t="shared" si="8"/>
        <v>3.1518492624752134E-2</v>
      </c>
    </row>
    <row r="14" spans="1:16" ht="20.100000000000001" customHeight="1" x14ac:dyDescent="0.25">
      <c r="A14" s="13" t="s">
        <v>173</v>
      </c>
      <c r="B14" s="24">
        <v>17914.719999999998</v>
      </c>
      <c r="C14" s="160">
        <v>15885.54</v>
      </c>
      <c r="D14" s="309">
        <f t="shared" si="3"/>
        <v>5.6655395814253544E-2</v>
      </c>
      <c r="E14" s="259">
        <f t="shared" si="4"/>
        <v>5.361955107936691E-2</v>
      </c>
      <c r="F14" s="64">
        <f t="shared" si="5"/>
        <v>-0.11326886493341772</v>
      </c>
      <c r="H14" s="24">
        <v>4346.9589999999998</v>
      </c>
      <c r="I14" s="160">
        <v>3903.1780000000003</v>
      </c>
      <c r="J14" s="309">
        <f t="shared" si="6"/>
        <v>4.4684054797456241E-2</v>
      </c>
      <c r="K14" s="259">
        <f t="shared" si="7"/>
        <v>3.9641061932673381E-2</v>
      </c>
      <c r="L14" s="64">
        <f t="shared" si="0"/>
        <v>-0.10208998980666703</v>
      </c>
      <c r="N14" s="39">
        <f t="shared" si="1"/>
        <v>2.4264733135656043</v>
      </c>
      <c r="O14" s="173">
        <f t="shared" si="2"/>
        <v>2.4570634677826502</v>
      </c>
      <c r="P14" s="64">
        <f t="shared" si="8"/>
        <v>1.2606837275327345E-2</v>
      </c>
    </row>
    <row r="15" spans="1:16" ht="20.100000000000001" customHeight="1" x14ac:dyDescent="0.25">
      <c r="A15" s="13" t="s">
        <v>175</v>
      </c>
      <c r="B15" s="24">
        <v>3971.1400000000003</v>
      </c>
      <c r="C15" s="160">
        <v>8717.02</v>
      </c>
      <c r="D15" s="309">
        <f t="shared" si="3"/>
        <v>1.2558751045721891E-2</v>
      </c>
      <c r="E15" s="259">
        <f t="shared" si="4"/>
        <v>2.9423154589007544E-2</v>
      </c>
      <c r="F15" s="64">
        <f t="shared" si="5"/>
        <v>1.19509259305892</v>
      </c>
      <c r="H15" s="24">
        <v>1336.3040000000001</v>
      </c>
      <c r="I15" s="160">
        <v>2850.2779999999993</v>
      </c>
      <c r="J15" s="309">
        <f t="shared" si="6"/>
        <v>1.3736380113559842E-2</v>
      </c>
      <c r="K15" s="259">
        <f t="shared" si="7"/>
        <v>2.894770536299815E-2</v>
      </c>
      <c r="L15" s="64">
        <f t="shared" si="0"/>
        <v>1.1329562734228134</v>
      </c>
      <c r="N15" s="39">
        <f t="shared" si="1"/>
        <v>3.3650387546145439</v>
      </c>
      <c r="O15" s="173">
        <f t="shared" si="2"/>
        <v>3.2697848576692485</v>
      </c>
      <c r="P15" s="64">
        <f t="shared" si="8"/>
        <v>-2.8306924196540635E-2</v>
      </c>
    </row>
    <row r="16" spans="1:16" ht="20.100000000000001" customHeight="1" x14ac:dyDescent="0.25">
      <c r="A16" s="13" t="s">
        <v>172</v>
      </c>
      <c r="B16" s="24">
        <v>5056.6000000000004</v>
      </c>
      <c r="C16" s="160">
        <v>6012.4400000000005</v>
      </c>
      <c r="D16" s="309">
        <f t="shared" si="3"/>
        <v>1.5991523979964773E-2</v>
      </c>
      <c r="E16" s="259">
        <f t="shared" si="4"/>
        <v>2.0294200492500022E-2</v>
      </c>
      <c r="F16" s="64">
        <f t="shared" si="5"/>
        <v>0.18902820076731403</v>
      </c>
      <c r="H16" s="24">
        <v>1833.9370000000004</v>
      </c>
      <c r="I16" s="160">
        <v>2548.8890000000006</v>
      </c>
      <c r="J16" s="309">
        <f t="shared" si="6"/>
        <v>1.8851740125242159E-2</v>
      </c>
      <c r="K16" s="259">
        <f t="shared" si="7"/>
        <v>2.5886768860787272E-2</v>
      </c>
      <c r="L16" s="64">
        <f t="shared" si="0"/>
        <v>0.3898454527063907</v>
      </c>
      <c r="N16" s="39">
        <f t="shared" si="1"/>
        <v>3.6268184155361318</v>
      </c>
      <c r="O16" s="173">
        <f t="shared" si="2"/>
        <v>4.239358729567364</v>
      </c>
      <c r="P16" s="64">
        <f t="shared" si="8"/>
        <v>0.16889191678505466</v>
      </c>
    </row>
    <row r="17" spans="1:16" ht="20.100000000000001" customHeight="1" x14ac:dyDescent="0.25">
      <c r="A17" s="13" t="s">
        <v>170</v>
      </c>
      <c r="B17" s="24">
        <v>4998.5199999999995</v>
      </c>
      <c r="C17" s="160">
        <v>5288.4900000000007</v>
      </c>
      <c r="D17" s="309">
        <f t="shared" si="3"/>
        <v>1.5807845675816459E-2</v>
      </c>
      <c r="E17" s="259">
        <f t="shared" si="4"/>
        <v>1.785060247795927E-2</v>
      </c>
      <c r="F17" s="64">
        <f t="shared" si="5"/>
        <v>5.8011171306707021E-2</v>
      </c>
      <c r="H17" s="24">
        <v>1738.2049999999999</v>
      </c>
      <c r="I17" s="160">
        <v>2105.0350000000003</v>
      </c>
      <c r="J17" s="309">
        <f t="shared" si="6"/>
        <v>1.7867674268198165E-2</v>
      </c>
      <c r="K17" s="259">
        <f t="shared" si="7"/>
        <v>2.1378943723664438E-2</v>
      </c>
      <c r="L17" s="64">
        <f t="shared" si="0"/>
        <v>0.21103954942023548</v>
      </c>
      <c r="N17" s="39">
        <f t="shared" si="1"/>
        <v>3.477439322039324</v>
      </c>
      <c r="O17" s="173">
        <f t="shared" si="2"/>
        <v>3.9804083963475394</v>
      </c>
      <c r="P17" s="64">
        <f t="shared" si="8"/>
        <v>0.14463777156958474</v>
      </c>
    </row>
    <row r="18" spans="1:16" ht="20.100000000000001" customHeight="1" x14ac:dyDescent="0.25">
      <c r="A18" s="13" t="s">
        <v>169</v>
      </c>
      <c r="B18" s="24">
        <v>5905.46</v>
      </c>
      <c r="C18" s="160">
        <v>5751.9400000000005</v>
      </c>
      <c r="D18" s="309">
        <f t="shared" si="3"/>
        <v>1.8676048175201274E-2</v>
      </c>
      <c r="E18" s="259">
        <f t="shared" si="4"/>
        <v>1.9414917002220491E-2</v>
      </c>
      <c r="F18" s="64">
        <f t="shared" si="5"/>
        <v>-2.5996281407375466E-2</v>
      </c>
      <c r="H18" s="24">
        <v>1863.9829999999999</v>
      </c>
      <c r="I18" s="160">
        <v>1887.136</v>
      </c>
      <c r="J18" s="309">
        <f t="shared" si="6"/>
        <v>1.9160594455463437E-2</v>
      </c>
      <c r="K18" s="259">
        <f t="shared" si="7"/>
        <v>1.9165939921617081E-2</v>
      </c>
      <c r="L18" s="64">
        <f t="shared" si="0"/>
        <v>1.2421250622993891E-2</v>
      </c>
      <c r="N18" s="39">
        <f t="shared" si="1"/>
        <v>3.1563722385724398</v>
      </c>
      <c r="O18" s="173">
        <f t="shared" si="2"/>
        <v>3.2808687155985625</v>
      </c>
      <c r="P18" s="64">
        <f t="shared" si="8"/>
        <v>3.9442900778531076E-2</v>
      </c>
    </row>
    <row r="19" spans="1:16" ht="20.100000000000001" customHeight="1" x14ac:dyDescent="0.25">
      <c r="A19" s="13" t="s">
        <v>177</v>
      </c>
      <c r="B19" s="24">
        <v>4657.1400000000003</v>
      </c>
      <c r="C19" s="160">
        <v>4566.0200000000004</v>
      </c>
      <c r="D19" s="309">
        <f t="shared" si="3"/>
        <v>1.4728229638107255E-2</v>
      </c>
      <c r="E19" s="259">
        <f t="shared" si="4"/>
        <v>1.5412000008775961E-2</v>
      </c>
      <c r="F19" s="64">
        <f t="shared" si="5"/>
        <v>-1.9565656175249163E-2</v>
      </c>
      <c r="H19" s="24">
        <v>1734.5540000000001</v>
      </c>
      <c r="I19" s="160">
        <v>1850.5390000000004</v>
      </c>
      <c r="J19" s="309">
        <f t="shared" si="6"/>
        <v>1.7830144242250025E-2</v>
      </c>
      <c r="K19" s="259">
        <f t="shared" si="7"/>
        <v>1.8794257168857655E-2</v>
      </c>
      <c r="L19" s="64">
        <f t="shared" si="0"/>
        <v>6.6867333043537619E-2</v>
      </c>
      <c r="N19" s="39">
        <f t="shared" si="1"/>
        <v>3.7245047389599621</v>
      </c>
      <c r="O19" s="173">
        <f t="shared" si="2"/>
        <v>4.0528490895791087</v>
      </c>
      <c r="P19" s="64">
        <f t="shared" si="8"/>
        <v>8.8157855508819702E-2</v>
      </c>
    </row>
    <row r="20" spans="1:16" ht="20.100000000000001" customHeight="1" x14ac:dyDescent="0.25">
      <c r="A20" s="13" t="s">
        <v>174</v>
      </c>
      <c r="B20" s="24">
        <v>7743.6299999999983</v>
      </c>
      <c r="C20" s="160">
        <v>5238.99</v>
      </c>
      <c r="D20" s="309">
        <f t="shared" si="3"/>
        <v>2.4489270426170665E-2</v>
      </c>
      <c r="E20" s="259">
        <f t="shared" si="4"/>
        <v>1.7683521737963732E-2</v>
      </c>
      <c r="F20" s="64">
        <f t="shared" si="5"/>
        <v>-0.32344520593055182</v>
      </c>
      <c r="H20" s="24">
        <v>2095.125</v>
      </c>
      <c r="I20" s="160">
        <v>1847.4840000000002</v>
      </c>
      <c r="J20" s="309">
        <f t="shared" si="6"/>
        <v>2.1536591513175191E-2</v>
      </c>
      <c r="K20" s="259">
        <f t="shared" si="7"/>
        <v>1.8763230286608285E-2</v>
      </c>
      <c r="L20" s="64">
        <f t="shared" si="0"/>
        <v>-0.11819867549668867</v>
      </c>
      <c r="N20" s="39">
        <f t="shared" si="1"/>
        <v>2.7056109344067325</v>
      </c>
      <c r="O20" s="173">
        <f t="shared" si="2"/>
        <v>3.5264125337135601</v>
      </c>
      <c r="P20" s="64">
        <f t="shared" si="8"/>
        <v>0.30337015158715247</v>
      </c>
    </row>
    <row r="21" spans="1:16" ht="20.100000000000001" customHeight="1" x14ac:dyDescent="0.25">
      <c r="A21" s="13" t="s">
        <v>178</v>
      </c>
      <c r="B21" s="24">
        <v>2530.94</v>
      </c>
      <c r="C21" s="160">
        <v>5743.4299999999985</v>
      </c>
      <c r="D21" s="309">
        <f t="shared" si="3"/>
        <v>8.0041110038073099E-3</v>
      </c>
      <c r="E21" s="259">
        <f t="shared" si="4"/>
        <v>1.938619261641519E-2</v>
      </c>
      <c r="F21" s="64">
        <f t="shared" si="5"/>
        <v>1.2692873003706127</v>
      </c>
      <c r="H21" s="24">
        <v>807.49800000000005</v>
      </c>
      <c r="I21" s="160">
        <v>1687.288</v>
      </c>
      <c r="J21" s="309">
        <f t="shared" si="6"/>
        <v>8.300580907442727E-3</v>
      </c>
      <c r="K21" s="259">
        <f t="shared" si="7"/>
        <v>1.7136263861462789E-2</v>
      </c>
      <c r="L21" s="64">
        <f t="shared" si="0"/>
        <v>1.0895259183304478</v>
      </c>
      <c r="N21" s="39">
        <f t="shared" si="1"/>
        <v>3.1905062941041669</v>
      </c>
      <c r="O21" s="173">
        <f t="shared" si="2"/>
        <v>2.9377706353172242</v>
      </c>
      <c r="P21" s="64">
        <f t="shared" si="8"/>
        <v>-7.9214906817134501E-2</v>
      </c>
    </row>
    <row r="22" spans="1:16" ht="20.100000000000001" customHeight="1" x14ac:dyDescent="0.25">
      <c r="A22" s="13" t="s">
        <v>179</v>
      </c>
      <c r="B22" s="24">
        <v>4352.79</v>
      </c>
      <c r="C22" s="160">
        <v>3825.2699999999991</v>
      </c>
      <c r="D22" s="309">
        <f t="shared" si="3"/>
        <v>1.3765721169313544E-2</v>
      </c>
      <c r="E22" s="259">
        <f t="shared" si="4"/>
        <v>1.2911695803691269E-2</v>
      </c>
      <c r="F22" s="64">
        <f t="shared" si="5"/>
        <v>-0.12119123596589794</v>
      </c>
      <c r="H22" s="24">
        <v>1570.1020000000003</v>
      </c>
      <c r="I22" s="160">
        <v>1479.0930000000003</v>
      </c>
      <c r="J22" s="309">
        <f t="shared" si="6"/>
        <v>1.6139679211512152E-2</v>
      </c>
      <c r="K22" s="259">
        <f t="shared" si="7"/>
        <v>1.5021814843490017E-2</v>
      </c>
      <c r="L22" s="64">
        <f t="shared" si="0"/>
        <v>-5.7963750125788006E-2</v>
      </c>
      <c r="N22" s="39">
        <f t="shared" si="1"/>
        <v>3.6071163552572036</v>
      </c>
      <c r="O22" s="173">
        <f t="shared" si="2"/>
        <v>3.8666368648487577</v>
      </c>
      <c r="P22" s="64">
        <f t="shared" si="8"/>
        <v>7.1946808484099775E-2</v>
      </c>
    </row>
    <row r="23" spans="1:16" ht="20.100000000000001" customHeight="1" x14ac:dyDescent="0.25">
      <c r="A23" s="13" t="s">
        <v>181</v>
      </c>
      <c r="B23" s="24">
        <v>3997.58</v>
      </c>
      <c r="C23" s="160">
        <v>3377.46</v>
      </c>
      <c r="D23" s="309">
        <f t="shared" si="3"/>
        <v>1.264236768418059E-2</v>
      </c>
      <c r="E23" s="259">
        <f t="shared" si="4"/>
        <v>1.1400172042531669E-2</v>
      </c>
      <c r="F23" s="64">
        <f t="shared" si="5"/>
        <v>-0.15512384992920714</v>
      </c>
      <c r="H23" s="24">
        <v>1237.249</v>
      </c>
      <c r="I23" s="160">
        <v>1231.2639999999999</v>
      </c>
      <c r="J23" s="309">
        <f t="shared" si="6"/>
        <v>1.2718155868067295E-2</v>
      </c>
      <c r="K23" s="259">
        <f t="shared" si="7"/>
        <v>1.250483900028929E-2</v>
      </c>
      <c r="L23" s="64">
        <f t="shared" si="0"/>
        <v>-4.8373447867002739E-3</v>
      </c>
      <c r="N23" s="39">
        <f t="shared" si="1"/>
        <v>3.0949949719580347</v>
      </c>
      <c r="O23" s="173">
        <f t="shared" si="2"/>
        <v>3.6455324415389074</v>
      </c>
      <c r="P23" s="64">
        <f t="shared" si="8"/>
        <v>0.17787992373783329</v>
      </c>
    </row>
    <row r="24" spans="1:16" ht="20.100000000000001" customHeight="1" x14ac:dyDescent="0.25">
      <c r="A24" s="13" t="s">
        <v>182</v>
      </c>
      <c r="B24" s="24">
        <v>5255.82</v>
      </c>
      <c r="C24" s="160">
        <v>2490.8299999999995</v>
      </c>
      <c r="D24" s="309">
        <f t="shared" si="3"/>
        <v>1.6621558273222807E-2</v>
      </c>
      <c r="E24" s="259">
        <f t="shared" si="4"/>
        <v>8.4074690828904418E-3</v>
      </c>
      <c r="F24" s="64">
        <f t="shared" ref="F24:F25" si="9">(C24-B24)/B24</f>
        <v>-0.52608156291501618</v>
      </c>
      <c r="H24" s="24">
        <v>2312.3220000000001</v>
      </c>
      <c r="I24" s="160">
        <v>1135.4859999999999</v>
      </c>
      <c r="J24" s="309">
        <f t="shared" si="6"/>
        <v>2.376924258024141E-2</v>
      </c>
      <c r="K24" s="259">
        <f t="shared" si="7"/>
        <v>1.1532108156400645E-2</v>
      </c>
      <c r="L24" s="64">
        <f t="shared" si="0"/>
        <v>-0.50894122877350134</v>
      </c>
      <c r="N24" s="39">
        <f t="shared" si="1"/>
        <v>4.3995456465404068</v>
      </c>
      <c r="O24" s="173">
        <f t="shared" si="2"/>
        <v>4.5586651838945258</v>
      </c>
      <c r="P24" s="64">
        <f t="shared" ref="P24:P27" si="10">(O24-N24)/N24</f>
        <v>3.6167265926481069E-2</v>
      </c>
    </row>
    <row r="25" spans="1:16" ht="20.100000000000001" customHeight="1" x14ac:dyDescent="0.25">
      <c r="A25" s="13" t="s">
        <v>186</v>
      </c>
      <c r="B25" s="24">
        <v>2791.5099999999998</v>
      </c>
      <c r="C25" s="160">
        <v>3000.5</v>
      </c>
      <c r="D25" s="309">
        <f t="shared" si="3"/>
        <v>8.8281649933377084E-3</v>
      </c>
      <c r="E25" s="259">
        <f t="shared" si="4"/>
        <v>1.0127793138517192E-2</v>
      </c>
      <c r="F25" s="64">
        <f t="shared" si="9"/>
        <v>7.4866291003793731E-2</v>
      </c>
      <c r="H25" s="24">
        <v>861.21100000000001</v>
      </c>
      <c r="I25" s="160">
        <v>937.61300000000006</v>
      </c>
      <c r="J25" s="309">
        <f t="shared" si="6"/>
        <v>8.8527173861478996E-3</v>
      </c>
      <c r="K25" s="259">
        <f t="shared" si="7"/>
        <v>9.5224903916448812E-3</v>
      </c>
      <c r="L25" s="64">
        <f t="shared" si="0"/>
        <v>8.8714612330776127E-2</v>
      </c>
      <c r="N25" s="39">
        <f t="shared" si="1"/>
        <v>3.0851080597955951</v>
      </c>
      <c r="O25" s="173">
        <f t="shared" si="2"/>
        <v>3.1248558573571072</v>
      </c>
      <c r="P25" s="64">
        <f t="shared" si="10"/>
        <v>1.2883761862184382E-2</v>
      </c>
    </row>
    <row r="26" spans="1:16" ht="20.100000000000001" customHeight="1" x14ac:dyDescent="0.25">
      <c r="A26" s="13" t="s">
        <v>176</v>
      </c>
      <c r="B26" s="24">
        <v>2527.5900000000006</v>
      </c>
      <c r="C26" s="160">
        <v>2001.83</v>
      </c>
      <c r="D26" s="309">
        <f t="shared" si="3"/>
        <v>7.9935166112643213E-3</v>
      </c>
      <c r="E26" s="259">
        <f t="shared" si="4"/>
        <v>6.7569138938436491E-3</v>
      </c>
      <c r="F26" s="64">
        <f t="shared" si="5"/>
        <v>-0.20800841908695655</v>
      </c>
      <c r="H26" s="24">
        <v>962.87799999999993</v>
      </c>
      <c r="I26" s="160">
        <v>836.971</v>
      </c>
      <c r="J26" s="309">
        <f t="shared" si="6"/>
        <v>9.8977913790456902E-3</v>
      </c>
      <c r="K26" s="259">
        <f t="shared" si="7"/>
        <v>8.5003602825317135E-3</v>
      </c>
      <c r="L26" s="64">
        <f t="shared" si="0"/>
        <v>-0.13076111407675731</v>
      </c>
      <c r="N26" s="39">
        <f t="shared" si="1"/>
        <v>3.809470681558321</v>
      </c>
      <c r="O26" s="173">
        <f t="shared" si="2"/>
        <v>4.1810293581373053</v>
      </c>
      <c r="P26" s="64">
        <f t="shared" si="10"/>
        <v>9.753551284111539E-2</v>
      </c>
    </row>
    <row r="27" spans="1:16" ht="20.100000000000001" customHeight="1" x14ac:dyDescent="0.25">
      <c r="A27" s="13" t="s">
        <v>183</v>
      </c>
      <c r="B27" s="24">
        <v>76.789999999999992</v>
      </c>
      <c r="C27" s="160">
        <v>393.78999999999996</v>
      </c>
      <c r="D27" s="309">
        <f t="shared" si="3"/>
        <v>2.4284877712721885E-4</v>
      </c>
      <c r="E27" s="259">
        <f t="shared" si="4"/>
        <v>1.3291863556129594E-3</v>
      </c>
      <c r="F27" s="64">
        <f t="shared" si="5"/>
        <v>4.1281416851152501</v>
      </c>
      <c r="H27" s="24">
        <v>138.48400000000001</v>
      </c>
      <c r="I27" s="160">
        <v>723.25299999999982</v>
      </c>
      <c r="J27" s="309">
        <f t="shared" si="6"/>
        <v>1.42353002284377E-3</v>
      </c>
      <c r="K27" s="259">
        <f t="shared" si="7"/>
        <v>7.3454290237318955E-3</v>
      </c>
      <c r="L27" s="64">
        <f t="shared" si="0"/>
        <v>4.222646659541895</v>
      </c>
      <c r="N27" s="39">
        <f t="shared" si="1"/>
        <v>18.034119025914837</v>
      </c>
      <c r="O27" s="173">
        <f t="shared" si="2"/>
        <v>18.366464359176206</v>
      </c>
      <c r="P27" s="64">
        <f t="shared" si="10"/>
        <v>1.8428698002036701E-2</v>
      </c>
    </row>
    <row r="28" spans="1:16" ht="20.100000000000001" customHeight="1" x14ac:dyDescent="0.25">
      <c r="A28" s="13" t="s">
        <v>206</v>
      </c>
      <c r="B28" s="24">
        <v>1828.5300000000002</v>
      </c>
      <c r="C28" s="160">
        <v>2698.45</v>
      </c>
      <c r="D28" s="309">
        <f t="shared" si="3"/>
        <v>5.7827357004874794E-3</v>
      </c>
      <c r="E28" s="259">
        <f t="shared" si="4"/>
        <v>9.1082630876959565E-3</v>
      </c>
      <c r="F28" s="64">
        <f t="shared" si="5"/>
        <v>0.47574827867193842</v>
      </c>
      <c r="H28" s="24">
        <v>475.61299999999994</v>
      </c>
      <c r="I28" s="160">
        <v>678.053</v>
      </c>
      <c r="J28" s="309">
        <f t="shared" si="6"/>
        <v>4.8890080063746988E-3</v>
      </c>
      <c r="K28" s="259">
        <f t="shared" si="7"/>
        <v>6.8863733518263791E-3</v>
      </c>
      <c r="L28" s="64">
        <f t="shared" si="0"/>
        <v>0.42564017383881447</v>
      </c>
      <c r="N28" s="39">
        <f t="shared" si="1"/>
        <v>2.6010675241860941</v>
      </c>
      <c r="O28" s="173">
        <f t="shared" si="2"/>
        <v>2.5127499119865111</v>
      </c>
      <c r="P28" s="64">
        <f t="shared" si="8"/>
        <v>-3.3954371187352651E-2</v>
      </c>
    </row>
    <row r="29" spans="1:16" ht="20.100000000000001" customHeight="1" x14ac:dyDescent="0.25">
      <c r="A29" s="13" t="s">
        <v>198</v>
      </c>
      <c r="B29" s="24">
        <v>1111.53</v>
      </c>
      <c r="C29" s="160">
        <v>950.5200000000001</v>
      </c>
      <c r="D29" s="309">
        <f t="shared" si="3"/>
        <v>3.5152194457640003E-3</v>
      </c>
      <c r="E29" s="259">
        <f t="shared" si="4"/>
        <v>3.2083552521324321E-3</v>
      </c>
      <c r="F29" s="64">
        <f>(C29-B29)/B29</f>
        <v>-0.14485438989500948</v>
      </c>
      <c r="H29" s="24">
        <v>736.14</v>
      </c>
      <c r="I29" s="160">
        <v>621.89799999999991</v>
      </c>
      <c r="J29" s="309">
        <f t="shared" si="6"/>
        <v>7.5670647223954586E-3</v>
      </c>
      <c r="K29" s="259">
        <f t="shared" si="7"/>
        <v>6.3160576160773878E-3</v>
      </c>
      <c r="L29" s="64">
        <f t="shared" si="0"/>
        <v>-0.15519058874670588</v>
      </c>
      <c r="N29" s="39">
        <f t="shared" si="1"/>
        <v>6.622763218266714</v>
      </c>
      <c r="O29" s="173">
        <f t="shared" si="2"/>
        <v>6.5427134621049508</v>
      </c>
      <c r="P29" s="64">
        <f>(O29-N29)/N29</f>
        <v>-1.2087062986182614E-2</v>
      </c>
    </row>
    <row r="30" spans="1:16" ht="20.100000000000001" customHeight="1" x14ac:dyDescent="0.25">
      <c r="A30" s="13" t="s">
        <v>188</v>
      </c>
      <c r="B30" s="24">
        <v>298.17</v>
      </c>
      <c r="C30" s="160">
        <v>2498.63</v>
      </c>
      <c r="D30" s="309">
        <f t="shared" si="3"/>
        <v>9.4296418643082241E-4</v>
      </c>
      <c r="E30" s="259">
        <f t="shared" si="4"/>
        <v>8.4337969570715595E-3</v>
      </c>
      <c r="F30" s="64">
        <f t="shared" si="5"/>
        <v>7.3798839588154408</v>
      </c>
      <c r="H30" s="24">
        <v>80.518000000000029</v>
      </c>
      <c r="I30" s="160">
        <v>531.17799999999988</v>
      </c>
      <c r="J30" s="309">
        <f t="shared" si="6"/>
        <v>8.2767532985279671E-4</v>
      </c>
      <c r="K30" s="259">
        <f t="shared" si="7"/>
        <v>5.3946963206068432E-3</v>
      </c>
      <c r="L30" s="64">
        <f t="shared" si="0"/>
        <v>5.5970093643657277</v>
      </c>
      <c r="N30" s="39">
        <f t="shared" si="1"/>
        <v>2.7004058087668117</v>
      </c>
      <c r="O30" s="173">
        <f t="shared" si="2"/>
        <v>2.1258769805853603</v>
      </c>
      <c r="P30" s="64">
        <f t="shared" si="8"/>
        <v>-0.21275647768059724</v>
      </c>
    </row>
    <row r="31" spans="1:16" ht="20.100000000000001" customHeight="1" x14ac:dyDescent="0.25">
      <c r="A31" s="13" t="s">
        <v>201</v>
      </c>
      <c r="B31" s="24">
        <v>566.20999999999992</v>
      </c>
      <c r="C31" s="160">
        <v>1201.3600000000001</v>
      </c>
      <c r="D31" s="309">
        <f t="shared" si="3"/>
        <v>1.7906420900794709E-3</v>
      </c>
      <c r="E31" s="259">
        <f t="shared" si="4"/>
        <v>4.0550326828491965E-3</v>
      </c>
      <c r="F31" s="64">
        <f t="shared" si="5"/>
        <v>1.1217569453029799</v>
      </c>
      <c r="H31" s="24">
        <v>265.15800000000002</v>
      </c>
      <c r="I31" s="160">
        <v>515.0440000000001</v>
      </c>
      <c r="J31" s="309">
        <f t="shared" si="6"/>
        <v>2.7256605369371792E-3</v>
      </c>
      <c r="K31" s="259">
        <f t="shared" si="7"/>
        <v>5.2308378203740217E-3</v>
      </c>
      <c r="L31" s="64">
        <f t="shared" si="0"/>
        <v>0.94240415148703816</v>
      </c>
      <c r="N31" s="39">
        <f t="shared" si="1"/>
        <v>4.6830327970187744</v>
      </c>
      <c r="O31" s="173">
        <f t="shared" si="2"/>
        <v>4.2871745355264039</v>
      </c>
      <c r="P31" s="64">
        <f t="shared" si="8"/>
        <v>-8.4530320125960776E-2</v>
      </c>
    </row>
    <row r="32" spans="1:16" ht="20.100000000000001" customHeight="1" thickBot="1" x14ac:dyDescent="0.3">
      <c r="A32" s="13" t="s">
        <v>17</v>
      </c>
      <c r="B32" s="24">
        <f>B33-SUM(B7:B31)</f>
        <v>18744.679999999877</v>
      </c>
      <c r="C32" s="160">
        <f>C33-SUM(C7:C31)</f>
        <v>18190.499999999942</v>
      </c>
      <c r="D32" s="309">
        <f t="shared" si="3"/>
        <v>5.9280148660515779E-2</v>
      </c>
      <c r="E32" s="259">
        <f t="shared" si="4"/>
        <v>6.1399640421995132E-2</v>
      </c>
      <c r="F32" s="64">
        <f t="shared" si="5"/>
        <v>-2.9564655144816473E-2</v>
      </c>
      <c r="H32" s="24">
        <f>H33-SUM(H7:H31)</f>
        <v>5586.4589999999735</v>
      </c>
      <c r="I32" s="160">
        <f>I33-SUM(I7:I31)</f>
        <v>5759.9549999998853</v>
      </c>
      <c r="J32" s="309">
        <f t="shared" si="6"/>
        <v>5.7425349555802446E-2</v>
      </c>
      <c r="K32" s="259">
        <f t="shared" si="7"/>
        <v>5.8498672846692398E-2</v>
      </c>
      <c r="L32" s="64">
        <f t="shared" si="0"/>
        <v>3.1056524356468506E-2</v>
      </c>
      <c r="N32" s="39">
        <f t="shared" si="1"/>
        <v>2.980290407731693</v>
      </c>
      <c r="O32" s="173">
        <f t="shared" si="2"/>
        <v>3.1664632637914867</v>
      </c>
      <c r="P32" s="64">
        <f t="shared" si="8"/>
        <v>6.2468025121582157E-2</v>
      </c>
    </row>
    <row r="33" spans="1:16" ht="26.25" customHeight="1" thickBot="1" x14ac:dyDescent="0.3">
      <c r="A33" s="17" t="s">
        <v>18</v>
      </c>
      <c r="B33" s="22">
        <v>316205.00999999995</v>
      </c>
      <c r="C33" s="165">
        <v>296263.94999999995</v>
      </c>
      <c r="D33" s="305">
        <f>SUM(D7:D32)</f>
        <v>0.99999999999999978</v>
      </c>
      <c r="E33" s="306">
        <f>SUM(E7:E32)</f>
        <v>0.99999999999999989</v>
      </c>
      <c r="F33" s="69">
        <f t="shared" si="5"/>
        <v>-6.3063706675615297E-2</v>
      </c>
      <c r="G33" s="2"/>
      <c r="H33" s="22">
        <v>97282.10699999996</v>
      </c>
      <c r="I33" s="165">
        <v>98463.002999999881</v>
      </c>
      <c r="J33" s="305">
        <f>SUM(J7:J32)</f>
        <v>1</v>
      </c>
      <c r="K33" s="306">
        <f>SUM(K7:K32)</f>
        <v>1</v>
      </c>
      <c r="L33" s="69">
        <f t="shared" si="0"/>
        <v>1.213888181924268E-2</v>
      </c>
      <c r="N33" s="34">
        <f t="shared" si="1"/>
        <v>3.0765517282600925</v>
      </c>
      <c r="O33" s="166">
        <f t="shared" si="2"/>
        <v>3.3234891724085869</v>
      </c>
      <c r="P33" s="69">
        <f t="shared" si="8"/>
        <v>8.0264356318217003E-2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L5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168</v>
      </c>
      <c r="B39" s="45">
        <v>50031.79</v>
      </c>
      <c r="C39" s="167">
        <v>35434.490000000005</v>
      </c>
      <c r="D39" s="309">
        <f t="shared" ref="D39:D61" si="11">B39/$B$62</f>
        <v>0.36363819388686691</v>
      </c>
      <c r="E39" s="308">
        <f t="shared" ref="E39:E61" si="12">C39/$C$62</f>
        <v>0.27774758710414327</v>
      </c>
      <c r="F39" s="64">
        <f>(C39-B39)/B39</f>
        <v>-0.29176049867494236</v>
      </c>
      <c r="H39" s="45">
        <v>11691.631000000001</v>
      </c>
      <c r="I39" s="167">
        <v>8762.6299999999992</v>
      </c>
      <c r="J39" s="309">
        <f t="shared" ref="J39:J61" si="13">H39/$H$62</f>
        <v>0.33293010462570466</v>
      </c>
      <c r="K39" s="308">
        <f t="shared" ref="K39:K61" si="14">I39/$I$62</f>
        <v>0.24993790507879976</v>
      </c>
      <c r="L39" s="64">
        <f t="shared" ref="L39:L62" si="15">(I39-H39)/H39</f>
        <v>-0.25052116338601532</v>
      </c>
      <c r="N39" s="39">
        <f t="shared" ref="N39:N62" si="16">(H39/B39)*10</f>
        <v>2.3368404368502507</v>
      </c>
      <c r="O39" s="172">
        <f t="shared" ref="O39:O62" si="17">(I39/C39)*10</f>
        <v>2.4729098683232067</v>
      </c>
      <c r="P39" s="73">
        <f t="shared" si="8"/>
        <v>5.8227951437009311E-2</v>
      </c>
    </row>
    <row r="40" spans="1:16" ht="20.100000000000001" customHeight="1" x14ac:dyDescent="0.25">
      <c r="A40" s="44" t="s">
        <v>164</v>
      </c>
      <c r="B40" s="24">
        <v>27955.929999999997</v>
      </c>
      <c r="C40" s="160">
        <v>26783.03</v>
      </c>
      <c r="D40" s="309">
        <f t="shared" si="11"/>
        <v>0.20318769113852769</v>
      </c>
      <c r="E40" s="259">
        <f t="shared" si="12"/>
        <v>0.20993450047786441</v>
      </c>
      <c r="F40" s="64">
        <f t="shared" ref="F40:F62" si="18">(C40-B40)/B40</f>
        <v>-4.1955320391773694E-2</v>
      </c>
      <c r="H40" s="24">
        <v>6038.5929999999998</v>
      </c>
      <c r="I40" s="160">
        <v>5967.5839999999998</v>
      </c>
      <c r="J40" s="309">
        <f t="shared" si="13"/>
        <v>0.1719545715462665</v>
      </c>
      <c r="K40" s="259">
        <f t="shared" si="14"/>
        <v>0.17021435839944904</v>
      </c>
      <c r="L40" s="64">
        <f t="shared" si="15"/>
        <v>-1.1759196223358656E-2</v>
      </c>
      <c r="N40" s="39">
        <f t="shared" si="16"/>
        <v>2.1600401059810928</v>
      </c>
      <c r="O40" s="173">
        <f t="shared" si="17"/>
        <v>2.2281213141306266</v>
      </c>
      <c r="P40" s="64">
        <f t="shared" si="8"/>
        <v>3.1518492624752134E-2</v>
      </c>
    </row>
    <row r="41" spans="1:16" ht="20.100000000000001" customHeight="1" x14ac:dyDescent="0.25">
      <c r="A41" s="44" t="s">
        <v>173</v>
      </c>
      <c r="B41" s="24">
        <v>17914.719999999998</v>
      </c>
      <c r="C41" s="160">
        <v>15885.54</v>
      </c>
      <c r="D41" s="309">
        <f t="shared" si="11"/>
        <v>0.13020674304854835</v>
      </c>
      <c r="E41" s="259">
        <f t="shared" si="12"/>
        <v>0.12451626663305587</v>
      </c>
      <c r="F41" s="64">
        <f t="shared" si="18"/>
        <v>-0.11326886493341772</v>
      </c>
      <c r="H41" s="24">
        <v>4346.9589999999998</v>
      </c>
      <c r="I41" s="160">
        <v>3903.1780000000003</v>
      </c>
      <c r="J41" s="309">
        <f t="shared" si="13"/>
        <v>0.12378371457956963</v>
      </c>
      <c r="K41" s="259">
        <f t="shared" si="14"/>
        <v>0.11133097397352845</v>
      </c>
      <c r="L41" s="64">
        <f t="shared" si="15"/>
        <v>-0.10208998980666703</v>
      </c>
      <c r="N41" s="39">
        <f t="shared" si="16"/>
        <v>2.4264733135656043</v>
      </c>
      <c r="O41" s="173">
        <f t="shared" si="17"/>
        <v>2.4570634677826502</v>
      </c>
      <c r="P41" s="64">
        <f t="shared" si="8"/>
        <v>1.2606837275327345E-2</v>
      </c>
    </row>
    <row r="42" spans="1:16" ht="20.100000000000001" customHeight="1" x14ac:dyDescent="0.25">
      <c r="A42" s="44" t="s">
        <v>175</v>
      </c>
      <c r="B42" s="24">
        <v>3971.1400000000003</v>
      </c>
      <c r="C42" s="160">
        <v>8717.02</v>
      </c>
      <c r="D42" s="309">
        <f t="shared" si="11"/>
        <v>2.8862812569206354E-2</v>
      </c>
      <c r="E42" s="259">
        <f t="shared" si="12"/>
        <v>6.832696820918148E-2</v>
      </c>
      <c r="F42" s="64">
        <f t="shared" si="18"/>
        <v>1.19509259305892</v>
      </c>
      <c r="H42" s="24">
        <v>1336.3040000000001</v>
      </c>
      <c r="I42" s="160">
        <v>2850.2779999999993</v>
      </c>
      <c r="J42" s="309">
        <f t="shared" si="13"/>
        <v>3.8052503584123341E-2</v>
      </c>
      <c r="K42" s="259">
        <f t="shared" si="14"/>
        <v>8.1298937900172785E-2</v>
      </c>
      <c r="L42" s="64">
        <f t="shared" si="15"/>
        <v>1.1329562734228134</v>
      </c>
      <c r="N42" s="39">
        <f t="shared" si="16"/>
        <v>3.3650387546145439</v>
      </c>
      <c r="O42" s="173">
        <f t="shared" si="17"/>
        <v>3.2697848576692485</v>
      </c>
      <c r="P42" s="64">
        <f t="shared" si="8"/>
        <v>-2.8306924196540635E-2</v>
      </c>
    </row>
    <row r="43" spans="1:16" ht="20.100000000000001" customHeight="1" x14ac:dyDescent="0.25">
      <c r="A43" s="44" t="s">
        <v>170</v>
      </c>
      <c r="B43" s="24">
        <v>4998.5199999999995</v>
      </c>
      <c r="C43" s="160">
        <v>5288.4900000000007</v>
      </c>
      <c r="D43" s="309">
        <f t="shared" si="11"/>
        <v>3.6329957111416199E-2</v>
      </c>
      <c r="E43" s="259">
        <f t="shared" si="12"/>
        <v>4.1452983715142812E-2</v>
      </c>
      <c r="F43" s="64">
        <f t="shared" si="18"/>
        <v>5.8011171306707021E-2</v>
      </c>
      <c r="H43" s="24">
        <v>1738.2049999999999</v>
      </c>
      <c r="I43" s="160">
        <v>2105.0350000000003</v>
      </c>
      <c r="J43" s="309">
        <f t="shared" si="13"/>
        <v>4.9497009656815451E-2</v>
      </c>
      <c r="K43" s="259">
        <f t="shared" si="14"/>
        <v>6.0042251928650571E-2</v>
      </c>
      <c r="L43" s="64">
        <f t="shared" si="15"/>
        <v>0.21103954942023548</v>
      </c>
      <c r="N43" s="39">
        <f t="shared" si="16"/>
        <v>3.477439322039324</v>
      </c>
      <c r="O43" s="173">
        <f t="shared" si="17"/>
        <v>3.9804083963475394</v>
      </c>
      <c r="P43" s="64">
        <f t="shared" si="8"/>
        <v>0.14463777156958474</v>
      </c>
    </row>
    <row r="44" spans="1:16" ht="20.100000000000001" customHeight="1" x14ac:dyDescent="0.25">
      <c r="A44" s="44" t="s">
        <v>169</v>
      </c>
      <c r="B44" s="24">
        <v>5905.46</v>
      </c>
      <c r="C44" s="160">
        <v>5751.9400000000005</v>
      </c>
      <c r="D44" s="309">
        <f t="shared" si="11"/>
        <v>4.2921726535691346E-2</v>
      </c>
      <c r="E44" s="259">
        <f t="shared" si="12"/>
        <v>4.5085662476525158E-2</v>
      </c>
      <c r="F44" s="64">
        <f t="shared" si="18"/>
        <v>-2.5996281407375466E-2</v>
      </c>
      <c r="H44" s="24">
        <v>1863.9829999999999</v>
      </c>
      <c r="I44" s="160">
        <v>1887.136</v>
      </c>
      <c r="J44" s="309">
        <f t="shared" si="13"/>
        <v>5.3078655596514701E-2</v>
      </c>
      <c r="K44" s="259">
        <f t="shared" si="14"/>
        <v>5.382708369961825E-2</v>
      </c>
      <c r="L44" s="64">
        <f t="shared" si="15"/>
        <v>1.2421250622993891E-2</v>
      </c>
      <c r="N44" s="39">
        <f t="shared" si="16"/>
        <v>3.1563722385724398</v>
      </c>
      <c r="O44" s="173">
        <f t="shared" si="17"/>
        <v>3.2808687155985625</v>
      </c>
      <c r="P44" s="64">
        <f t="shared" si="8"/>
        <v>3.9442900778531076E-2</v>
      </c>
    </row>
    <row r="45" spans="1:16" ht="20.100000000000001" customHeight="1" x14ac:dyDescent="0.25">
      <c r="A45" s="44" t="s">
        <v>177</v>
      </c>
      <c r="B45" s="24">
        <v>4657.1400000000003</v>
      </c>
      <c r="C45" s="160">
        <v>4566.0200000000004</v>
      </c>
      <c r="D45" s="309">
        <f t="shared" si="11"/>
        <v>3.3848758524895543E-2</v>
      </c>
      <c r="E45" s="259">
        <f t="shared" si="12"/>
        <v>3.5790018077563983E-2</v>
      </c>
      <c r="F45" s="64">
        <f t="shared" si="18"/>
        <v>-1.9565656175249163E-2</v>
      </c>
      <c r="H45" s="24">
        <v>1734.5540000000001</v>
      </c>
      <c r="I45" s="160">
        <v>1850.5390000000004</v>
      </c>
      <c r="J45" s="309">
        <f t="shared" si="13"/>
        <v>4.9393044024305457E-2</v>
      </c>
      <c r="K45" s="259">
        <f t="shared" si="14"/>
        <v>5.2783221581490625E-2</v>
      </c>
      <c r="L45" s="64">
        <f t="shared" si="15"/>
        <v>6.6867333043537619E-2</v>
      </c>
      <c r="N45" s="39">
        <f t="shared" si="16"/>
        <v>3.7245047389599621</v>
      </c>
      <c r="O45" s="173">
        <f t="shared" si="17"/>
        <v>4.0528490895791087</v>
      </c>
      <c r="P45" s="64">
        <f t="shared" si="8"/>
        <v>8.8157855508819702E-2</v>
      </c>
    </row>
    <row r="46" spans="1:16" ht="20.100000000000001" customHeight="1" x14ac:dyDescent="0.25">
      <c r="A46" s="44" t="s">
        <v>174</v>
      </c>
      <c r="B46" s="24">
        <v>7743.6299999999983</v>
      </c>
      <c r="C46" s="160">
        <v>5238.99</v>
      </c>
      <c r="D46" s="309">
        <f t="shared" si="11"/>
        <v>5.6281808572672662E-2</v>
      </c>
      <c r="E46" s="259">
        <f t="shared" si="12"/>
        <v>4.106498587570289E-2</v>
      </c>
      <c r="F46" s="64">
        <f t="shared" si="18"/>
        <v>-0.32344520593055182</v>
      </c>
      <c r="H46" s="24">
        <v>2095.125</v>
      </c>
      <c r="I46" s="160">
        <v>1847.4840000000002</v>
      </c>
      <c r="J46" s="309">
        <f t="shared" si="13"/>
        <v>5.9660639773349788E-2</v>
      </c>
      <c r="K46" s="259">
        <f t="shared" si="14"/>
        <v>5.2696083325052108E-2</v>
      </c>
      <c r="L46" s="64">
        <f t="shared" si="15"/>
        <v>-0.11819867549668867</v>
      </c>
      <c r="N46" s="39">
        <f t="shared" si="16"/>
        <v>2.7056109344067325</v>
      </c>
      <c r="O46" s="173">
        <f t="shared" si="17"/>
        <v>3.5264125337135601</v>
      </c>
      <c r="P46" s="64">
        <f t="shared" si="8"/>
        <v>0.30337015158715247</v>
      </c>
    </row>
    <row r="47" spans="1:16" ht="20.100000000000001" customHeight="1" x14ac:dyDescent="0.25">
      <c r="A47" s="44" t="s">
        <v>178</v>
      </c>
      <c r="B47" s="24">
        <v>2530.94</v>
      </c>
      <c r="C47" s="160">
        <v>5743.4299999999985</v>
      </c>
      <c r="D47" s="309">
        <f t="shared" si="11"/>
        <v>1.8395233319376078E-2</v>
      </c>
      <c r="E47" s="259">
        <f t="shared" si="12"/>
        <v>4.5018958201502236E-2</v>
      </c>
      <c r="F47" s="64">
        <f t="shared" si="18"/>
        <v>1.2692873003706127</v>
      </c>
      <c r="H47" s="24">
        <v>807.49800000000005</v>
      </c>
      <c r="I47" s="160">
        <v>1687.288</v>
      </c>
      <c r="J47" s="309">
        <f t="shared" si="13"/>
        <v>2.2994259194893101E-2</v>
      </c>
      <c r="K47" s="259">
        <f t="shared" si="14"/>
        <v>4.8126787047336007E-2</v>
      </c>
      <c r="L47" s="64">
        <f t="shared" si="15"/>
        <v>1.0895259183304478</v>
      </c>
      <c r="N47" s="39">
        <f t="shared" si="16"/>
        <v>3.1905062941041669</v>
      </c>
      <c r="O47" s="173">
        <f t="shared" si="17"/>
        <v>2.9377706353172242</v>
      </c>
      <c r="P47" s="64">
        <f t="shared" si="8"/>
        <v>-7.9214906817134501E-2</v>
      </c>
    </row>
    <row r="48" spans="1:16" ht="20.100000000000001" customHeight="1" x14ac:dyDescent="0.25">
      <c r="A48" s="44" t="s">
        <v>186</v>
      </c>
      <c r="B48" s="24">
        <v>2791.5099999999998</v>
      </c>
      <c r="C48" s="160">
        <v>3000.5</v>
      </c>
      <c r="D48" s="309">
        <f t="shared" si="11"/>
        <v>2.0289093286830789E-2</v>
      </c>
      <c r="E48" s="259">
        <f t="shared" si="12"/>
        <v>2.3518939742211101E-2</v>
      </c>
      <c r="F48" s="64">
        <f t="shared" si="18"/>
        <v>7.4866291003793731E-2</v>
      </c>
      <c r="H48" s="24">
        <v>861.21100000000001</v>
      </c>
      <c r="I48" s="160">
        <v>937.61300000000006</v>
      </c>
      <c r="J48" s="309">
        <f t="shared" si="13"/>
        <v>2.452378700070227E-2</v>
      </c>
      <c r="K48" s="259">
        <f t="shared" si="14"/>
        <v>2.6743686426865986E-2</v>
      </c>
      <c r="L48" s="64">
        <f t="shared" si="15"/>
        <v>8.8714612330776127E-2</v>
      </c>
      <c r="N48" s="39">
        <f t="shared" si="16"/>
        <v>3.0851080597955951</v>
      </c>
      <c r="O48" s="173">
        <f t="shared" si="17"/>
        <v>3.1248558573571072</v>
      </c>
      <c r="P48" s="64">
        <f t="shared" si="8"/>
        <v>1.2883761862184382E-2</v>
      </c>
    </row>
    <row r="49" spans="1:16" ht="20.100000000000001" customHeight="1" x14ac:dyDescent="0.25">
      <c r="A49" s="44" t="s">
        <v>176</v>
      </c>
      <c r="B49" s="24">
        <v>2527.5900000000006</v>
      </c>
      <c r="C49" s="160">
        <v>2001.83</v>
      </c>
      <c r="D49" s="309">
        <f t="shared" si="11"/>
        <v>1.8370885041021041E-2</v>
      </c>
      <c r="E49" s="259">
        <f t="shared" si="12"/>
        <v>1.569102454395949E-2</v>
      </c>
      <c r="F49" s="64">
        <f t="shared" si="18"/>
        <v>-0.20800841908695655</v>
      </c>
      <c r="H49" s="24">
        <v>962.87799999999993</v>
      </c>
      <c r="I49" s="160">
        <v>836.971</v>
      </c>
      <c r="J49" s="309">
        <f t="shared" si="13"/>
        <v>2.7418849712395915E-2</v>
      </c>
      <c r="K49" s="259">
        <f t="shared" si="14"/>
        <v>2.3873058471224749E-2</v>
      </c>
      <c r="L49" s="64">
        <f t="shared" si="15"/>
        <v>-0.13076111407675731</v>
      </c>
      <c r="N49" s="39">
        <f t="shared" si="16"/>
        <v>3.809470681558321</v>
      </c>
      <c r="O49" s="173">
        <f t="shared" si="17"/>
        <v>4.1810293581373053</v>
      </c>
      <c r="P49" s="64">
        <f t="shared" si="8"/>
        <v>9.753551284111539E-2</v>
      </c>
    </row>
    <row r="50" spans="1:16" ht="20.100000000000001" customHeight="1" x14ac:dyDescent="0.25">
      <c r="A50" s="44" t="s">
        <v>188</v>
      </c>
      <c r="B50" s="24">
        <v>298.17</v>
      </c>
      <c r="C50" s="160">
        <v>2498.63</v>
      </c>
      <c r="D50" s="309">
        <f t="shared" si="11"/>
        <v>2.1671421364545846E-3</v>
      </c>
      <c r="E50" s="259">
        <f t="shared" si="12"/>
        <v>1.9585111950701856E-2</v>
      </c>
      <c r="F50" s="64">
        <f t="shared" si="18"/>
        <v>7.3798839588154408</v>
      </c>
      <c r="H50" s="24">
        <v>80.518000000000029</v>
      </c>
      <c r="I50" s="160">
        <v>531.17799999999988</v>
      </c>
      <c r="J50" s="309">
        <f t="shared" si="13"/>
        <v>2.2928251981483589E-3</v>
      </c>
      <c r="K50" s="259">
        <f t="shared" si="14"/>
        <v>1.5150875541241235E-2</v>
      </c>
      <c r="L50" s="64">
        <f t="shared" si="15"/>
        <v>5.5970093643657277</v>
      </c>
      <c r="N50" s="39">
        <f t="shared" si="16"/>
        <v>2.7004058087668117</v>
      </c>
      <c r="O50" s="173">
        <f t="shared" si="17"/>
        <v>2.1258769805853603</v>
      </c>
      <c r="P50" s="64">
        <f t="shared" si="8"/>
        <v>-0.21275647768059724</v>
      </c>
    </row>
    <row r="51" spans="1:16" ht="20.100000000000001" customHeight="1" x14ac:dyDescent="0.25">
      <c r="A51" s="44" t="s">
        <v>190</v>
      </c>
      <c r="B51" s="24">
        <v>3742.76</v>
      </c>
      <c r="C51" s="160">
        <v>2386.8800000000006</v>
      </c>
      <c r="D51" s="309">
        <f t="shared" si="11"/>
        <v>2.7202914118243823E-2</v>
      </c>
      <c r="E51" s="259">
        <f t="shared" si="12"/>
        <v>1.8709177434390548E-2</v>
      </c>
      <c r="F51" s="64">
        <f t="shared" si="18"/>
        <v>-0.36226741762763298</v>
      </c>
      <c r="H51" s="24">
        <v>658.5630000000001</v>
      </c>
      <c r="I51" s="160">
        <v>455.46500000000003</v>
      </c>
      <c r="J51" s="309">
        <f t="shared" si="13"/>
        <v>1.8753196067564735E-2</v>
      </c>
      <c r="K51" s="259">
        <f t="shared" si="14"/>
        <v>1.2991301462770373E-2</v>
      </c>
      <c r="L51" s="64">
        <f t="shared" si="15"/>
        <v>-0.3083957039797256</v>
      </c>
      <c r="N51" s="39">
        <f t="shared" si="16"/>
        <v>1.7595651337515634</v>
      </c>
      <c r="O51" s="173">
        <f t="shared" si="17"/>
        <v>1.9082023394556908</v>
      </c>
      <c r="P51" s="64">
        <f t="shared" si="8"/>
        <v>8.4473829841819198E-2</v>
      </c>
    </row>
    <row r="52" spans="1:16" ht="20.100000000000001" customHeight="1" x14ac:dyDescent="0.25">
      <c r="A52" s="44" t="s">
        <v>180</v>
      </c>
      <c r="B52" s="24">
        <v>52.660000000000004</v>
      </c>
      <c r="C52" s="160">
        <v>1459.18</v>
      </c>
      <c r="D52" s="309">
        <f t="shared" si="11"/>
        <v>3.8274039945567433E-4</v>
      </c>
      <c r="E52" s="259">
        <f t="shared" si="12"/>
        <v>1.1437549239473287E-2</v>
      </c>
      <c r="F52" s="64">
        <f t="shared" si="18"/>
        <v>26.709456893277629</v>
      </c>
      <c r="H52" s="24">
        <v>29.367999999999991</v>
      </c>
      <c r="I52" s="160">
        <v>436.28600000000006</v>
      </c>
      <c r="J52" s="309">
        <f t="shared" si="13"/>
        <v>8.3628120940933647E-4</v>
      </c>
      <c r="K52" s="259">
        <f t="shared" si="14"/>
        <v>1.2444255760566092E-2</v>
      </c>
      <c r="L52" s="64">
        <f t="shared" si="15"/>
        <v>13.855829474257702</v>
      </c>
      <c r="N52" s="39">
        <f t="shared" si="16"/>
        <v>5.5769084694265079</v>
      </c>
      <c r="O52" s="173">
        <f t="shared" si="17"/>
        <v>2.9899395550925867</v>
      </c>
      <c r="P52" s="64">
        <f t="shared" si="8"/>
        <v>-0.46387150309460751</v>
      </c>
    </row>
    <row r="53" spans="1:16" ht="20.100000000000001" customHeight="1" x14ac:dyDescent="0.25">
      <c r="A53" s="44" t="s">
        <v>189</v>
      </c>
      <c r="B53" s="24">
        <v>586.5100000000001</v>
      </c>
      <c r="C53" s="160">
        <v>728.15999999999985</v>
      </c>
      <c r="D53" s="309">
        <f t="shared" si="11"/>
        <v>4.2628384292584046E-3</v>
      </c>
      <c r="E53" s="259">
        <f t="shared" si="12"/>
        <v>5.7075657932639332E-3</v>
      </c>
      <c r="F53" s="64">
        <f t="shared" si="18"/>
        <v>0.24151335868101093</v>
      </c>
      <c r="H53" s="24">
        <v>240.322</v>
      </c>
      <c r="I53" s="160">
        <v>264.11700000000002</v>
      </c>
      <c r="J53" s="309">
        <f t="shared" si="13"/>
        <v>6.8433932446087791E-3</v>
      </c>
      <c r="K53" s="259">
        <f t="shared" si="14"/>
        <v>7.5334516778293005E-3</v>
      </c>
      <c r="L53" s="64">
        <f t="shared" si="15"/>
        <v>9.901299090387071E-2</v>
      </c>
      <c r="N53" s="39">
        <f t="shared" si="16"/>
        <v>4.0974919438713737</v>
      </c>
      <c r="O53" s="173">
        <f t="shared" si="17"/>
        <v>3.6271835860250508</v>
      </c>
      <c r="P53" s="64">
        <f t="shared" si="8"/>
        <v>-0.11477956864558674</v>
      </c>
    </row>
    <row r="54" spans="1:16" ht="20.100000000000001" customHeight="1" x14ac:dyDescent="0.25">
      <c r="A54" s="44" t="s">
        <v>193</v>
      </c>
      <c r="B54" s="24">
        <v>206.91</v>
      </c>
      <c r="C54" s="160">
        <v>454.71000000000004</v>
      </c>
      <c r="D54" s="309">
        <f t="shared" si="11"/>
        <v>1.5038514252064864E-3</v>
      </c>
      <c r="E54" s="259">
        <f t="shared" si="12"/>
        <v>3.5641716681155842E-3</v>
      </c>
      <c r="F54" s="64">
        <f>(C54-B54)/B54</f>
        <v>1.1976221545599539</v>
      </c>
      <c r="H54" s="24">
        <v>76.951000000000008</v>
      </c>
      <c r="I54" s="160">
        <v>203.989</v>
      </c>
      <c r="J54" s="309">
        <f t="shared" si="13"/>
        <v>2.1912515440362938E-3</v>
      </c>
      <c r="K54" s="259">
        <f t="shared" si="14"/>
        <v>5.8184110614186938E-3</v>
      </c>
      <c r="L54" s="64">
        <f t="shared" si="15"/>
        <v>1.6508947252147468</v>
      </c>
      <c r="N54" s="39">
        <f t="shared" si="16"/>
        <v>3.7190565946546812</v>
      </c>
      <c r="O54" s="173">
        <f t="shared" si="17"/>
        <v>4.4861340194849468</v>
      </c>
      <c r="P54" s="64">
        <f t="shared" si="8"/>
        <v>0.20625591606558752</v>
      </c>
    </row>
    <row r="55" spans="1:16" ht="20.100000000000001" customHeight="1" x14ac:dyDescent="0.25">
      <c r="A55" s="44" t="s">
        <v>194</v>
      </c>
      <c r="B55" s="24">
        <v>631.55000000000007</v>
      </c>
      <c r="C55" s="160">
        <v>671.62999999999988</v>
      </c>
      <c r="D55" s="309">
        <f t="shared" si="11"/>
        <v>4.5901955806348484E-3</v>
      </c>
      <c r="E55" s="259">
        <f t="shared" si="12"/>
        <v>5.2644644222833653E-3</v>
      </c>
      <c r="F55" s="64">
        <f>(C55-B55)/B55</f>
        <v>6.3462908716649211E-2</v>
      </c>
      <c r="H55" s="24">
        <v>182.304</v>
      </c>
      <c r="I55" s="160">
        <v>191.65</v>
      </c>
      <c r="J55" s="309">
        <f t="shared" si="13"/>
        <v>5.191276545905738E-3</v>
      </c>
      <c r="K55" s="259">
        <f t="shared" si="14"/>
        <v>5.4664637795218988E-3</v>
      </c>
      <c r="L55" s="64">
        <f t="shared" si="15"/>
        <v>5.1266017202036177E-2</v>
      </c>
      <c r="N55" s="39">
        <f t="shared" ref="N55:N56" si="19">(H55/B55)*10</f>
        <v>2.8866123030638899</v>
      </c>
      <c r="O55" s="173">
        <f t="shared" ref="O55:O56" si="20">(I55/C55)*10</f>
        <v>2.8535056504325302</v>
      </c>
      <c r="P55" s="64">
        <f t="shared" ref="P55:P56" si="21">(O55-N55)/N55</f>
        <v>-1.1469033301153691E-2</v>
      </c>
    </row>
    <row r="56" spans="1:16" ht="20.100000000000001" customHeight="1" x14ac:dyDescent="0.25">
      <c r="A56" s="44" t="s">
        <v>195</v>
      </c>
      <c r="B56" s="24">
        <v>365.89</v>
      </c>
      <c r="C56" s="160">
        <v>333.03</v>
      </c>
      <c r="D56" s="309">
        <f t="shared" si="11"/>
        <v>2.6593407663660588E-3</v>
      </c>
      <c r="E56" s="259">
        <f t="shared" si="12"/>
        <v>2.6104024337105691E-3</v>
      </c>
      <c r="F56" s="64">
        <f t="shared" si="18"/>
        <v>-8.9808412364371842E-2</v>
      </c>
      <c r="H56" s="24">
        <v>88.713000000000022</v>
      </c>
      <c r="I56" s="160">
        <v>91.08</v>
      </c>
      <c r="J56" s="309">
        <f t="shared" si="13"/>
        <v>2.5261854716129976E-3</v>
      </c>
      <c r="K56" s="259">
        <f t="shared" si="14"/>
        <v>2.5978894914628465E-3</v>
      </c>
      <c r="L56" s="64">
        <f t="shared" si="15"/>
        <v>2.6681546109363626E-2</v>
      </c>
      <c r="N56" s="39">
        <f t="shared" si="19"/>
        <v>2.4245811582716121</v>
      </c>
      <c r="O56" s="173">
        <f t="shared" si="20"/>
        <v>2.7348887487613731</v>
      </c>
      <c r="P56" s="64">
        <f t="shared" si="21"/>
        <v>0.1279839981561875</v>
      </c>
    </row>
    <row r="57" spans="1:16" ht="20.100000000000001" customHeight="1" x14ac:dyDescent="0.25">
      <c r="A57" s="44" t="s">
        <v>192</v>
      </c>
      <c r="B57" s="24">
        <v>340.03999999999996</v>
      </c>
      <c r="C57" s="160">
        <v>221.01000000000005</v>
      </c>
      <c r="D57" s="309">
        <f t="shared" si="11"/>
        <v>2.4714592751786456E-3</v>
      </c>
      <c r="E57" s="259">
        <f t="shared" si="12"/>
        <v>1.7323515655477675E-3</v>
      </c>
      <c r="F57" s="64">
        <f t="shared" ref="F57:F58" si="22">(C57-B57)/B57</f>
        <v>-0.3500470532878483</v>
      </c>
      <c r="H57" s="24">
        <v>148.17099999999999</v>
      </c>
      <c r="I57" s="160">
        <v>77.995000000000005</v>
      </c>
      <c r="J57" s="309">
        <f t="shared" si="13"/>
        <v>4.2193075142805377E-3</v>
      </c>
      <c r="K57" s="259">
        <f t="shared" si="14"/>
        <v>2.2246639315617561E-3</v>
      </c>
      <c r="L57" s="64">
        <f t="shared" si="15"/>
        <v>-0.47361494489474992</v>
      </c>
      <c r="N57" s="39">
        <f t="shared" si="16"/>
        <v>4.3574579461239855</v>
      </c>
      <c r="O57" s="173">
        <f t="shared" si="17"/>
        <v>3.5290258359350251</v>
      </c>
      <c r="P57" s="64">
        <f t="shared" ref="P57:P58" si="23">(O57-N57)/N57</f>
        <v>-0.19011821122126063</v>
      </c>
    </row>
    <row r="58" spans="1:16" ht="20.100000000000001" customHeight="1" x14ac:dyDescent="0.25">
      <c r="A58" s="44" t="s">
        <v>191</v>
      </c>
      <c r="B58" s="24">
        <v>98.359999999999985</v>
      </c>
      <c r="C58" s="160">
        <v>79.7</v>
      </c>
      <c r="D58" s="309">
        <f t="shared" si="11"/>
        <v>7.1489452507520162E-4</v>
      </c>
      <c r="E58" s="259">
        <f t="shared" si="12"/>
        <v>6.2471571319920843E-4</v>
      </c>
      <c r="F58" s="64">
        <f t="shared" si="22"/>
        <v>-0.18971126474176481</v>
      </c>
      <c r="H58" s="24">
        <v>39.253</v>
      </c>
      <c r="I58" s="160">
        <v>41.757000000000005</v>
      </c>
      <c r="J58" s="309">
        <f t="shared" si="13"/>
        <v>1.1177658101656461E-3</v>
      </c>
      <c r="K58" s="259">
        <f t="shared" si="14"/>
        <v>1.1910416281841689E-3</v>
      </c>
      <c r="L58" s="64">
        <f t="shared" si="15"/>
        <v>6.3791302575599437E-2</v>
      </c>
      <c r="N58" s="39">
        <f t="shared" si="16"/>
        <v>3.990748271655145</v>
      </c>
      <c r="O58" s="173">
        <f t="shared" si="17"/>
        <v>5.2392722710163122</v>
      </c>
      <c r="P58" s="64">
        <f t="shared" si="23"/>
        <v>0.31285461130910858</v>
      </c>
    </row>
    <row r="59" spans="1:16" ht="20.100000000000001" customHeight="1" x14ac:dyDescent="0.25">
      <c r="A59" s="44" t="s">
        <v>216</v>
      </c>
      <c r="B59" s="24">
        <v>95.12</v>
      </c>
      <c r="C59" s="160">
        <v>136.06</v>
      </c>
      <c r="D59" s="309">
        <f t="shared" si="11"/>
        <v>6.9134574242734031E-4</v>
      </c>
      <c r="E59" s="259">
        <f t="shared" si="12"/>
        <v>1.0664845663473563E-3</v>
      </c>
      <c r="F59" s="64">
        <f t="shared" ref="F59:F60" si="24">(C59-B59)/B59</f>
        <v>0.43040370058872995</v>
      </c>
      <c r="H59" s="24">
        <v>32.921999999999997</v>
      </c>
      <c r="I59" s="160">
        <v>40.979000000000006</v>
      </c>
      <c r="J59" s="309">
        <f t="shared" si="13"/>
        <v>9.3748467638838805E-4</v>
      </c>
      <c r="K59" s="259">
        <f t="shared" si="14"/>
        <v>1.1688506090322354E-3</v>
      </c>
      <c r="L59" s="64">
        <f t="shared" si="15"/>
        <v>0.24472996780268544</v>
      </c>
      <c r="N59" s="39">
        <f t="shared" si="16"/>
        <v>3.4611017661900751</v>
      </c>
      <c r="O59" s="173">
        <f t="shared" si="17"/>
        <v>3.0118330148463919</v>
      </c>
      <c r="P59" s="64">
        <f t="shared" ref="P59" si="25">(O59-N59)/N59</f>
        <v>-0.12980512614000109</v>
      </c>
    </row>
    <row r="60" spans="1:16" ht="20.100000000000001" customHeight="1" x14ac:dyDescent="0.25">
      <c r="A60" s="44" t="s">
        <v>197</v>
      </c>
      <c r="B60" s="24">
        <v>25.619999999999997</v>
      </c>
      <c r="C60" s="160">
        <v>50.44</v>
      </c>
      <c r="D60" s="309">
        <f t="shared" si="11"/>
        <v>1.8620981834512675E-4</v>
      </c>
      <c r="E60" s="259">
        <f t="shared" si="12"/>
        <v>3.9536587921917273E-4</v>
      </c>
      <c r="F60" s="64">
        <f t="shared" si="24"/>
        <v>0.96877439500390328</v>
      </c>
      <c r="H60" s="24">
        <v>11.092000000000001</v>
      </c>
      <c r="I60" s="160">
        <v>25.923000000000002</v>
      </c>
      <c r="J60" s="309">
        <f t="shared" si="13"/>
        <v>3.158550522598871E-4</v>
      </c>
      <c r="K60" s="259">
        <f t="shared" si="14"/>
        <v>7.3940589906885566E-4</v>
      </c>
      <c r="L60" s="64">
        <f t="shared" si="15"/>
        <v>1.3370897944464479</v>
      </c>
      <c r="N60" s="39">
        <f t="shared" ref="N60" si="26">(H60/B60)*10</f>
        <v>4.329430132708822</v>
      </c>
      <c r="O60" s="173">
        <f t="shared" ref="O60" si="27">(I60/C60)*10</f>
        <v>5.1393735130848537</v>
      </c>
      <c r="P60" s="64">
        <f t="shared" ref="P60" si="28">(O60-N60)/N60</f>
        <v>0.18707851970099104</v>
      </c>
    </row>
    <row r="61" spans="1:16" ht="20.100000000000001" customHeight="1" thickBot="1" x14ac:dyDescent="0.3">
      <c r="A61" s="13" t="s">
        <v>17</v>
      </c>
      <c r="B61" s="24">
        <f>B62-SUM(B39:B60)</f>
        <v>114.76999999996042</v>
      </c>
      <c r="C61" s="160">
        <f>C62-SUM(C39:C60)</f>
        <v>147.31999999997788</v>
      </c>
      <c r="D61" s="309">
        <f t="shared" si="11"/>
        <v>8.3416474830065688E-4</v>
      </c>
      <c r="E61" s="259">
        <f t="shared" si="12"/>
        <v>1.1547442768945239E-3</v>
      </c>
      <c r="F61" s="64">
        <f t="shared" si="18"/>
        <v>0.28361069966043989</v>
      </c>
      <c r="H61" s="24">
        <f>H62-SUM(H39:H60)</f>
        <v>52.256000000001222</v>
      </c>
      <c r="I61" s="160">
        <f>I62-SUM(I39:I60)</f>
        <v>63.072999999996682</v>
      </c>
      <c r="J61" s="309">
        <f t="shared" si="13"/>
        <v>1.4880383709784568E-3</v>
      </c>
      <c r="K61" s="259">
        <f t="shared" si="14"/>
        <v>1.799041325154013E-3</v>
      </c>
      <c r="L61" s="64">
        <f t="shared" si="15"/>
        <v>0.20700015309237613</v>
      </c>
      <c r="N61" s="39">
        <f t="shared" si="16"/>
        <v>4.5531062124265267</v>
      </c>
      <c r="O61" s="173">
        <f t="shared" si="17"/>
        <v>4.2813603041003363</v>
      </c>
      <c r="P61" s="64">
        <f t="shared" si="8"/>
        <v>-5.9683630393802402E-2</v>
      </c>
    </row>
    <row r="62" spans="1:16" ht="26.25" customHeight="1" thickBot="1" x14ac:dyDescent="0.3">
      <c r="A62" s="17" t="s">
        <v>18</v>
      </c>
      <c r="B62" s="46">
        <v>137586.72999999998</v>
      </c>
      <c r="C62" s="171">
        <v>127578.03</v>
      </c>
      <c r="D62" s="315">
        <f>SUM(D39:D61)</f>
        <v>1</v>
      </c>
      <c r="E62" s="316">
        <f>SUM(E39:E61)</f>
        <v>1</v>
      </c>
      <c r="F62" s="69">
        <f t="shared" si="18"/>
        <v>-7.2744660767793401E-2</v>
      </c>
      <c r="G62" s="2"/>
      <c r="H62" s="46">
        <v>35117.374000000003</v>
      </c>
      <c r="I62" s="171">
        <v>35059.228000000003</v>
      </c>
      <c r="J62" s="315">
        <f>SUM(J39:J61)</f>
        <v>1.0000000000000002</v>
      </c>
      <c r="K62" s="316">
        <f>SUM(K39:K61)</f>
        <v>0.99999999999999967</v>
      </c>
      <c r="L62" s="69">
        <f t="shared" si="15"/>
        <v>-1.65576161816657E-3</v>
      </c>
      <c r="M62" s="2"/>
      <c r="N62" s="34">
        <f t="shared" si="16"/>
        <v>2.5523808873137699</v>
      </c>
      <c r="O62" s="166">
        <f t="shared" si="17"/>
        <v>2.7480615588749884</v>
      </c>
      <c r="P62" s="69">
        <f t="shared" si="8"/>
        <v>7.6665936707887211E-2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B5</f>
        <v>jan-maio</v>
      </c>
      <c r="C66" s="451"/>
      <c r="D66" s="459" t="str">
        <f>B5</f>
        <v>jan-maio</v>
      </c>
      <c r="E66" s="451"/>
      <c r="F66" s="149" t="str">
        <f>F37</f>
        <v>2022/2021</v>
      </c>
      <c r="H66" s="446" t="str">
        <f>B5</f>
        <v>jan-maio</v>
      </c>
      <c r="I66" s="451"/>
      <c r="J66" s="459" t="str">
        <f>B5</f>
        <v>jan-maio</v>
      </c>
      <c r="K66" s="447"/>
      <c r="L66" s="149" t="str">
        <f>L37</f>
        <v>2022/2021</v>
      </c>
      <c r="N66" s="446" t="str">
        <f>B5</f>
        <v>jan-maio</v>
      </c>
      <c r="O66" s="447"/>
      <c r="P66" s="149" t="str">
        <f>P37</f>
        <v>2022/2021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163</v>
      </c>
      <c r="B68" s="45">
        <v>51277.57</v>
      </c>
      <c r="C68" s="167">
        <v>45803.539999999994</v>
      </c>
      <c r="D68" s="309">
        <f>B68/$B$96</f>
        <v>0.28707907163813251</v>
      </c>
      <c r="E68" s="308">
        <f>C68/$C$96</f>
        <v>0.2715314947447896</v>
      </c>
      <c r="F68" s="73">
        <f t="shared" ref="F68:F75" si="29">(C68-B68)/B68</f>
        <v>-0.10675291360335534</v>
      </c>
      <c r="H68" s="24">
        <v>15434.686</v>
      </c>
      <c r="I68" s="167">
        <v>15000.12</v>
      </c>
      <c r="J68" s="307">
        <f>H68/$H$96</f>
        <v>0.24828685422006069</v>
      </c>
      <c r="K68" s="308">
        <f>I68/$I$96</f>
        <v>0.23658086604464793</v>
      </c>
      <c r="L68" s="73">
        <f t="shared" ref="L68:L96" si="30">(I68-H68)/H68</f>
        <v>-2.8155156509176726E-2</v>
      </c>
      <c r="N68" s="48">
        <f t="shared" ref="N68:N96" si="31">(H68/B68)*10</f>
        <v>3.0100268011920224</v>
      </c>
      <c r="O68" s="169">
        <f t="shared" ref="O68:O96" si="32">(I68/C68)*10</f>
        <v>3.2748822470926924</v>
      </c>
      <c r="P68" s="73">
        <f t="shared" si="8"/>
        <v>8.7991059015083417E-2</v>
      </c>
    </row>
    <row r="69" spans="1:16" ht="20.100000000000001" customHeight="1" x14ac:dyDescent="0.25">
      <c r="A69" s="44" t="s">
        <v>167</v>
      </c>
      <c r="B69" s="24">
        <v>31211.229999999996</v>
      </c>
      <c r="C69" s="160">
        <v>29435.760000000002</v>
      </c>
      <c r="D69" s="309">
        <f t="shared" ref="D69:D95" si="33">B69/$B$96</f>
        <v>0.17473704259160933</v>
      </c>
      <c r="E69" s="259">
        <f t="shared" ref="E69:E95" si="34">C69/$C$96</f>
        <v>0.17450039695073546</v>
      </c>
      <c r="F69" s="64">
        <f t="shared" si="29"/>
        <v>-5.6885614568858524E-2</v>
      </c>
      <c r="H69" s="24">
        <v>11133.093000000001</v>
      </c>
      <c r="I69" s="160">
        <v>11740.798999999997</v>
      </c>
      <c r="J69" s="258">
        <f t="shared" ref="J69:J96" si="35">H69/$H$96</f>
        <v>0.17909017641883859</v>
      </c>
      <c r="K69" s="259">
        <f t="shared" ref="K69:K96" si="36">I69/$I$96</f>
        <v>0.18517507829778265</v>
      </c>
      <c r="L69" s="64">
        <f t="shared" si="30"/>
        <v>5.4585549586264701E-2</v>
      </c>
      <c r="N69" s="47">
        <f t="shared" si="31"/>
        <v>3.5670151416653564</v>
      </c>
      <c r="O69" s="163">
        <f t="shared" si="32"/>
        <v>3.9886175862284503</v>
      </c>
      <c r="P69" s="64">
        <f t="shared" si="8"/>
        <v>0.11819474485500994</v>
      </c>
    </row>
    <row r="70" spans="1:16" ht="20.100000000000001" customHeight="1" x14ac:dyDescent="0.25">
      <c r="A70" s="44" t="s">
        <v>165</v>
      </c>
      <c r="B70" s="24">
        <v>29536.83</v>
      </c>
      <c r="C70" s="160">
        <v>26649.980000000007</v>
      </c>
      <c r="D70" s="309">
        <f t="shared" si="33"/>
        <v>0.16536286207660272</v>
      </c>
      <c r="E70" s="259">
        <f t="shared" si="34"/>
        <v>0.15798579988181591</v>
      </c>
      <c r="F70" s="64">
        <f t="shared" si="29"/>
        <v>-9.7737299500318578E-2</v>
      </c>
      <c r="H70" s="24">
        <v>11313.061999999994</v>
      </c>
      <c r="I70" s="160">
        <v>10839.305999999999</v>
      </c>
      <c r="J70" s="258">
        <f t="shared" si="35"/>
        <v>0.1819852101673145</v>
      </c>
      <c r="K70" s="259">
        <f t="shared" si="36"/>
        <v>0.17095679239919068</v>
      </c>
      <c r="L70" s="64">
        <f t="shared" si="30"/>
        <v>-4.1876902999382133E-2</v>
      </c>
      <c r="N70" s="47">
        <f t="shared" si="31"/>
        <v>3.830154420768916</v>
      </c>
      <c r="O70" s="163">
        <f t="shared" si="32"/>
        <v>4.0672848534970738</v>
      </c>
      <c r="P70" s="64">
        <f t="shared" si="8"/>
        <v>6.191145491218944E-2</v>
      </c>
    </row>
    <row r="71" spans="1:16" ht="20.100000000000001" customHeight="1" x14ac:dyDescent="0.25">
      <c r="A71" s="44" t="s">
        <v>166</v>
      </c>
      <c r="B71" s="24">
        <v>15145.630000000006</v>
      </c>
      <c r="C71" s="160">
        <v>19499.839999999997</v>
      </c>
      <c r="D71" s="309">
        <f t="shared" si="33"/>
        <v>8.4793280956462061E-2</v>
      </c>
      <c r="E71" s="259">
        <f t="shared" si="34"/>
        <v>0.11559850401266447</v>
      </c>
      <c r="F71" s="64">
        <f t="shared" si="29"/>
        <v>0.28748952668195304</v>
      </c>
      <c r="H71" s="24">
        <v>5186.9010000000007</v>
      </c>
      <c r="I71" s="160">
        <v>6539.12</v>
      </c>
      <c r="J71" s="258">
        <f t="shared" si="35"/>
        <v>8.3438000127821668E-2</v>
      </c>
      <c r="K71" s="259">
        <f t="shared" si="36"/>
        <v>0.10313455310823368</v>
      </c>
      <c r="L71" s="64">
        <f t="shared" si="30"/>
        <v>0.26069882575356634</v>
      </c>
      <c r="N71" s="47">
        <f t="shared" si="31"/>
        <v>3.4246848760995734</v>
      </c>
      <c r="O71" s="163">
        <f t="shared" si="32"/>
        <v>3.3534223870554842</v>
      </c>
      <c r="P71" s="64">
        <f t="shared" si="8"/>
        <v>-2.0808480669687518E-2</v>
      </c>
    </row>
    <row r="72" spans="1:16" ht="20.100000000000001" customHeight="1" x14ac:dyDescent="0.25">
      <c r="A72" s="44" t="s">
        <v>171</v>
      </c>
      <c r="B72" s="24">
        <v>16716.68</v>
      </c>
      <c r="C72" s="160">
        <v>14824.300000000003</v>
      </c>
      <c r="D72" s="309">
        <f t="shared" si="33"/>
        <v>9.3588853279742715E-2</v>
      </c>
      <c r="E72" s="259">
        <f t="shared" si="34"/>
        <v>8.7881075077279741E-2</v>
      </c>
      <c r="F72" s="64">
        <f t="shared" si="29"/>
        <v>-0.11320310013710841</v>
      </c>
      <c r="H72" s="24">
        <v>6501.4419999999991</v>
      </c>
      <c r="I72" s="160">
        <v>6483.8090000000011</v>
      </c>
      <c r="J72" s="258">
        <f t="shared" si="35"/>
        <v>0.10458408950296622</v>
      </c>
      <c r="K72" s="259">
        <f t="shared" si="36"/>
        <v>0.10226219180167111</v>
      </c>
      <c r="L72" s="64">
        <f t="shared" si="30"/>
        <v>-2.7121675468300714E-3</v>
      </c>
      <c r="N72" s="47">
        <f t="shared" si="31"/>
        <v>3.8891945051290082</v>
      </c>
      <c r="O72" s="163">
        <f t="shared" si="32"/>
        <v>4.3737707682656177</v>
      </c>
      <c r="P72" s="64">
        <f t="shared" ref="P72:P75" si="37">(O72-N72)/N72</f>
        <v>0.12459553321325482</v>
      </c>
    </row>
    <row r="73" spans="1:16" ht="20.100000000000001" customHeight="1" x14ac:dyDescent="0.25">
      <c r="A73" s="44" t="s">
        <v>172</v>
      </c>
      <c r="B73" s="24">
        <v>5056.6000000000004</v>
      </c>
      <c r="C73" s="160">
        <v>6012.4400000000005</v>
      </c>
      <c r="D73" s="309">
        <f t="shared" si="33"/>
        <v>2.8309532484581092E-2</v>
      </c>
      <c r="E73" s="259">
        <f t="shared" si="34"/>
        <v>3.5642808836682999E-2</v>
      </c>
      <c r="F73" s="64">
        <f t="shared" si="29"/>
        <v>0.18902820076731403</v>
      </c>
      <c r="H73" s="24">
        <v>1833.9370000000004</v>
      </c>
      <c r="I73" s="160">
        <v>2548.8890000000006</v>
      </c>
      <c r="J73" s="258">
        <f t="shared" si="35"/>
        <v>2.950124470091426E-2</v>
      </c>
      <c r="K73" s="259">
        <f t="shared" si="36"/>
        <v>4.0200902864222197E-2</v>
      </c>
      <c r="L73" s="64">
        <f t="shared" si="30"/>
        <v>0.3898454527063907</v>
      </c>
      <c r="N73" s="47">
        <f t="shared" si="31"/>
        <v>3.6268184155361318</v>
      </c>
      <c r="O73" s="163">
        <f t="shared" si="32"/>
        <v>4.239358729567364</v>
      </c>
      <c r="P73" s="64">
        <f t="shared" si="37"/>
        <v>0.16889191678505466</v>
      </c>
    </row>
    <row r="74" spans="1:16" ht="20.100000000000001" customHeight="1" x14ac:dyDescent="0.25">
      <c r="A74" s="44" t="s">
        <v>179</v>
      </c>
      <c r="B74" s="24">
        <v>4352.79</v>
      </c>
      <c r="C74" s="160">
        <v>3825.2699999999991</v>
      </c>
      <c r="D74" s="309">
        <f t="shared" si="33"/>
        <v>2.4369230293786282E-2</v>
      </c>
      <c r="E74" s="259">
        <f t="shared" si="34"/>
        <v>2.2676877833075811E-2</v>
      </c>
      <c r="F74" s="64">
        <f t="shared" si="29"/>
        <v>-0.12119123596589794</v>
      </c>
      <c r="H74" s="24">
        <v>1570.1020000000003</v>
      </c>
      <c r="I74" s="160">
        <v>1479.0930000000003</v>
      </c>
      <c r="J74" s="258">
        <f t="shared" si="35"/>
        <v>2.5257118051162545E-2</v>
      </c>
      <c r="K74" s="259">
        <f t="shared" si="36"/>
        <v>2.3328153568143221E-2</v>
      </c>
      <c r="L74" s="64">
        <f t="shared" si="30"/>
        <v>-5.7963750125788006E-2</v>
      </c>
      <c r="N74" s="47">
        <f t="shared" si="31"/>
        <v>3.6071163552572036</v>
      </c>
      <c r="O74" s="163">
        <f t="shared" si="32"/>
        <v>3.8666368648487577</v>
      </c>
      <c r="P74" s="64">
        <f t="shared" si="37"/>
        <v>7.1946808484099775E-2</v>
      </c>
    </row>
    <row r="75" spans="1:16" ht="20.100000000000001" customHeight="1" x14ac:dyDescent="0.25">
      <c r="A75" s="44" t="s">
        <v>181</v>
      </c>
      <c r="B75" s="24">
        <v>3997.58</v>
      </c>
      <c r="C75" s="160">
        <v>3377.46</v>
      </c>
      <c r="D75" s="309">
        <f t="shared" si="33"/>
        <v>2.2380576053022124E-2</v>
      </c>
      <c r="E75" s="259">
        <f t="shared" si="34"/>
        <v>2.0022180867259109E-2</v>
      </c>
      <c r="F75" s="64">
        <f t="shared" si="29"/>
        <v>-0.15512384992920714</v>
      </c>
      <c r="H75" s="24">
        <v>1237.249</v>
      </c>
      <c r="I75" s="160">
        <v>1231.2639999999999</v>
      </c>
      <c r="J75" s="258">
        <f t="shared" si="35"/>
        <v>1.9902747752491751E-2</v>
      </c>
      <c r="K75" s="259">
        <f t="shared" si="36"/>
        <v>1.9419411541347492E-2</v>
      </c>
      <c r="L75" s="64">
        <f t="shared" si="30"/>
        <v>-4.8373447867002739E-3</v>
      </c>
      <c r="N75" s="47">
        <f t="shared" si="31"/>
        <v>3.0949949719580347</v>
      </c>
      <c r="O75" s="163">
        <f t="shared" si="32"/>
        <v>3.6455324415389074</v>
      </c>
      <c r="P75" s="64">
        <f t="shared" si="37"/>
        <v>0.17787992373783329</v>
      </c>
    </row>
    <row r="76" spans="1:16" ht="20.100000000000001" customHeight="1" x14ac:dyDescent="0.25">
      <c r="A76" s="44" t="s">
        <v>182</v>
      </c>
      <c r="B76" s="24">
        <v>5255.82</v>
      </c>
      <c r="C76" s="160">
        <v>2490.8299999999995</v>
      </c>
      <c r="D76" s="309">
        <f t="shared" si="33"/>
        <v>2.9424871855221094E-2</v>
      </c>
      <c r="E76" s="259">
        <f t="shared" si="34"/>
        <v>1.4766081247326391E-2</v>
      </c>
      <c r="F76" s="64">
        <f t="shared" ref="F76:F81" si="38">(C76-B76)/B76</f>
        <v>-0.52608156291501618</v>
      </c>
      <c r="H76" s="24">
        <v>2312.3220000000001</v>
      </c>
      <c r="I76" s="160">
        <v>1135.4859999999999</v>
      </c>
      <c r="J76" s="258">
        <f t="shared" si="35"/>
        <v>3.7196685136570914E-2</v>
      </c>
      <c r="K76" s="259">
        <f t="shared" si="36"/>
        <v>1.7908807480311695E-2</v>
      </c>
      <c r="L76" s="64">
        <f t="shared" si="30"/>
        <v>-0.50894122877350134</v>
      </c>
      <c r="N76" s="47">
        <f t="shared" si="31"/>
        <v>4.3995456465404068</v>
      </c>
      <c r="O76" s="163">
        <f t="shared" si="32"/>
        <v>4.5586651838945258</v>
      </c>
      <c r="P76" s="64">
        <f t="shared" ref="P76:P81" si="39">(O76-N76)/N76</f>
        <v>3.6167265926481069E-2</v>
      </c>
    </row>
    <row r="77" spans="1:16" ht="20.100000000000001" customHeight="1" x14ac:dyDescent="0.25">
      <c r="A77" s="44" t="s">
        <v>183</v>
      </c>
      <c r="B77" s="24">
        <v>76.789999999999992</v>
      </c>
      <c r="C77" s="160">
        <v>393.78999999999996</v>
      </c>
      <c r="D77" s="309">
        <f t="shared" si="33"/>
        <v>4.2991120505695167E-4</v>
      </c>
      <c r="E77" s="259">
        <f t="shared" si="34"/>
        <v>2.3344568414482964E-3</v>
      </c>
      <c r="F77" s="64">
        <f t="shared" si="38"/>
        <v>4.1281416851152501</v>
      </c>
      <c r="H77" s="24">
        <v>138.48400000000001</v>
      </c>
      <c r="I77" s="160">
        <v>723.25299999999982</v>
      </c>
      <c r="J77" s="258">
        <f t="shared" si="35"/>
        <v>2.2276939563144263E-3</v>
      </c>
      <c r="K77" s="259">
        <f t="shared" si="36"/>
        <v>1.1407096817184775E-2</v>
      </c>
      <c r="L77" s="64">
        <f t="shared" si="30"/>
        <v>4.222646659541895</v>
      </c>
      <c r="N77" s="47">
        <f t="shared" si="31"/>
        <v>18.034119025914837</v>
      </c>
      <c r="O77" s="163">
        <f t="shared" si="32"/>
        <v>18.366464359176206</v>
      </c>
      <c r="P77" s="64">
        <f t="shared" si="39"/>
        <v>1.8428698002036701E-2</v>
      </c>
    </row>
    <row r="78" spans="1:16" ht="20.100000000000001" customHeight="1" x14ac:dyDescent="0.25">
      <c r="A78" s="44" t="s">
        <v>206</v>
      </c>
      <c r="B78" s="24">
        <v>1828.5300000000002</v>
      </c>
      <c r="C78" s="160">
        <v>2698.45</v>
      </c>
      <c r="D78" s="309">
        <f t="shared" si="33"/>
        <v>1.0237082117239067E-2</v>
      </c>
      <c r="E78" s="259">
        <f t="shared" si="34"/>
        <v>1.5996889366937085E-2</v>
      </c>
      <c r="F78" s="64">
        <f t="shared" si="38"/>
        <v>0.47574827867193842</v>
      </c>
      <c r="H78" s="24">
        <v>475.61299999999994</v>
      </c>
      <c r="I78" s="160">
        <v>678.053</v>
      </c>
      <c r="J78" s="258">
        <f t="shared" si="35"/>
        <v>7.6508492363346892E-3</v>
      </c>
      <c r="K78" s="259">
        <f t="shared" si="36"/>
        <v>1.0694205510634025E-2</v>
      </c>
      <c r="L78" s="64">
        <f t="shared" si="30"/>
        <v>0.42564017383881447</v>
      </c>
      <c r="N78" s="47">
        <f t="shared" si="31"/>
        <v>2.6010675241860941</v>
      </c>
      <c r="O78" s="163">
        <f t="shared" si="32"/>
        <v>2.5127499119865111</v>
      </c>
      <c r="P78" s="64">
        <f t="shared" si="39"/>
        <v>-3.3954371187352651E-2</v>
      </c>
    </row>
    <row r="79" spans="1:16" ht="20.100000000000001" customHeight="1" x14ac:dyDescent="0.25">
      <c r="A79" s="44" t="s">
        <v>198</v>
      </c>
      <c r="B79" s="24">
        <v>1111.53</v>
      </c>
      <c r="C79" s="160">
        <v>950.5200000000001</v>
      </c>
      <c r="D79" s="309">
        <f t="shared" si="33"/>
        <v>6.2229353009109712E-3</v>
      </c>
      <c r="E79" s="259">
        <f t="shared" si="34"/>
        <v>5.6348508518079057E-3</v>
      </c>
      <c r="F79" s="64">
        <f t="shared" si="38"/>
        <v>-0.14485438989500948</v>
      </c>
      <c r="H79" s="24">
        <v>736.14</v>
      </c>
      <c r="I79" s="160">
        <v>621.89799999999991</v>
      </c>
      <c r="J79" s="258">
        <f t="shared" si="35"/>
        <v>1.1841762434658889E-2</v>
      </c>
      <c r="K79" s="259">
        <f t="shared" si="36"/>
        <v>9.808532693834077E-3</v>
      </c>
      <c r="L79" s="64">
        <f t="shared" si="30"/>
        <v>-0.15519058874670588</v>
      </c>
      <c r="N79" s="47">
        <f t="shared" si="31"/>
        <v>6.622763218266714</v>
      </c>
      <c r="O79" s="163">
        <f t="shared" si="32"/>
        <v>6.5427134621049508</v>
      </c>
      <c r="P79" s="64">
        <f t="shared" si="39"/>
        <v>-1.2087062986182614E-2</v>
      </c>
    </row>
    <row r="80" spans="1:16" ht="20.100000000000001" customHeight="1" x14ac:dyDescent="0.25">
      <c r="A80" s="44" t="s">
        <v>201</v>
      </c>
      <c r="B80" s="24">
        <v>566.20999999999992</v>
      </c>
      <c r="C80" s="160">
        <v>1201.3600000000001</v>
      </c>
      <c r="D80" s="309">
        <f t="shared" si="33"/>
        <v>3.1699443080517851E-3</v>
      </c>
      <c r="E80" s="259">
        <f t="shared" si="34"/>
        <v>7.1218747836215394E-3</v>
      </c>
      <c r="F80" s="64">
        <f t="shared" si="38"/>
        <v>1.1217569453029799</v>
      </c>
      <c r="H80" s="24">
        <v>265.15800000000002</v>
      </c>
      <c r="I80" s="160">
        <v>515.0440000000001</v>
      </c>
      <c r="J80" s="258">
        <f t="shared" si="35"/>
        <v>4.2654088130644743E-3</v>
      </c>
      <c r="K80" s="259">
        <f t="shared" si="36"/>
        <v>8.1232387188302276E-3</v>
      </c>
      <c r="L80" s="64">
        <f t="shared" si="30"/>
        <v>0.94240415148703816</v>
      </c>
      <c r="N80" s="47">
        <f t="shared" si="31"/>
        <v>4.6830327970187744</v>
      </c>
      <c r="O80" s="163">
        <f t="shared" si="32"/>
        <v>4.2871745355264039</v>
      </c>
      <c r="P80" s="64">
        <f t="shared" si="39"/>
        <v>-8.4530320125960776E-2</v>
      </c>
    </row>
    <row r="81" spans="1:16" ht="20.100000000000001" customHeight="1" x14ac:dyDescent="0.25">
      <c r="A81" s="44" t="s">
        <v>199</v>
      </c>
      <c r="B81" s="24">
        <v>3291.41</v>
      </c>
      <c r="C81" s="160">
        <v>1996.0100000000002</v>
      </c>
      <c r="D81" s="309">
        <f t="shared" si="33"/>
        <v>1.8427061328773295E-2</v>
      </c>
      <c r="E81" s="259">
        <f t="shared" si="34"/>
        <v>1.1832700678278308E-2</v>
      </c>
      <c r="F81" s="64">
        <f t="shared" si="38"/>
        <v>-0.39356992899699511</v>
      </c>
      <c r="H81" s="24">
        <v>802.13600000000019</v>
      </c>
      <c r="I81" s="160">
        <v>443.59300000000007</v>
      </c>
      <c r="J81" s="258">
        <f t="shared" si="35"/>
        <v>1.2903393311445575E-2</v>
      </c>
      <c r="K81" s="259">
        <f t="shared" si="36"/>
        <v>6.9963184368754061E-3</v>
      </c>
      <c r="L81" s="64">
        <f t="shared" si="30"/>
        <v>-0.44698529925099989</v>
      </c>
      <c r="N81" s="47">
        <f t="shared" si="31"/>
        <v>2.4370588896551939</v>
      </c>
      <c r="O81" s="163">
        <f t="shared" si="32"/>
        <v>2.2223986853773279</v>
      </c>
      <c r="P81" s="64">
        <f t="shared" si="39"/>
        <v>-8.8081664825193098E-2</v>
      </c>
    </row>
    <row r="82" spans="1:16" ht="20.100000000000001" customHeight="1" x14ac:dyDescent="0.25">
      <c r="A82" s="44" t="s">
        <v>205</v>
      </c>
      <c r="B82" s="24">
        <v>470.07999999999993</v>
      </c>
      <c r="C82" s="160">
        <v>620.66000000000008</v>
      </c>
      <c r="D82" s="309">
        <f t="shared" si="33"/>
        <v>2.6317575110453421E-3</v>
      </c>
      <c r="E82" s="259">
        <f t="shared" si="34"/>
        <v>3.6793823693168945E-3</v>
      </c>
      <c r="F82" s="64">
        <f t="shared" ref="F82:F93" si="40">(C82-B82)/B82</f>
        <v>0.32032845473110999</v>
      </c>
      <c r="H82" s="24">
        <v>216.49099999999996</v>
      </c>
      <c r="I82" s="160">
        <v>321.61200000000002</v>
      </c>
      <c r="J82" s="258">
        <f t="shared" si="35"/>
        <v>3.4825372772050657E-3</v>
      </c>
      <c r="K82" s="259">
        <f t="shared" si="36"/>
        <v>5.0724424531504624E-3</v>
      </c>
      <c r="L82" s="64">
        <f t="shared" si="30"/>
        <v>0.48556752936611725</v>
      </c>
      <c r="N82" s="47">
        <f t="shared" si="31"/>
        <v>4.6054075901974132</v>
      </c>
      <c r="O82" s="163">
        <f t="shared" si="32"/>
        <v>5.1817742403248159</v>
      </c>
      <c r="P82" s="64">
        <f t="shared" ref="P82:P87" si="41">(O82-N82)/N82</f>
        <v>0.12514997616154458</v>
      </c>
    </row>
    <row r="83" spans="1:16" ht="20.100000000000001" customHeight="1" x14ac:dyDescent="0.25">
      <c r="A83" s="44" t="s">
        <v>209</v>
      </c>
      <c r="B83" s="24">
        <v>1854.5600000000002</v>
      </c>
      <c r="C83" s="160">
        <v>1458.06</v>
      </c>
      <c r="D83" s="309">
        <f t="shared" si="33"/>
        <v>1.0382811882412038E-2</v>
      </c>
      <c r="E83" s="259">
        <f t="shared" si="34"/>
        <v>8.6436378329619937E-3</v>
      </c>
      <c r="F83" s="64">
        <f t="shared" si="40"/>
        <v>-0.2137973427659392</v>
      </c>
      <c r="H83" s="24">
        <v>395.96399999999988</v>
      </c>
      <c r="I83" s="160">
        <v>312.99799999999999</v>
      </c>
      <c r="J83" s="258">
        <f t="shared" si="35"/>
        <v>6.3695922252251895E-3</v>
      </c>
      <c r="K83" s="259">
        <f t="shared" si="36"/>
        <v>4.9365830346852361E-3</v>
      </c>
      <c r="L83" s="64">
        <f t="shared" si="30"/>
        <v>-0.20952914911456577</v>
      </c>
      <c r="N83" s="47">
        <f t="shared" si="31"/>
        <v>2.1350832542489857</v>
      </c>
      <c r="O83" s="163">
        <f t="shared" si="32"/>
        <v>2.1466743481063881</v>
      </c>
      <c r="P83" s="64">
        <f t="shared" si="41"/>
        <v>5.4288720752856939E-3</v>
      </c>
    </row>
    <row r="84" spans="1:16" ht="20.100000000000001" customHeight="1" x14ac:dyDescent="0.25">
      <c r="A84" s="44" t="s">
        <v>184</v>
      </c>
      <c r="B84" s="24">
        <v>457.85999999999996</v>
      </c>
      <c r="C84" s="160">
        <v>736.77</v>
      </c>
      <c r="D84" s="309">
        <f t="shared" si="33"/>
        <v>2.5633434607029025E-3</v>
      </c>
      <c r="E84" s="259">
        <f t="shared" si="34"/>
        <v>4.367703006866252E-3</v>
      </c>
      <c r="F84" s="64">
        <f t="shared" si="40"/>
        <v>0.60916000524177705</v>
      </c>
      <c r="H84" s="24">
        <v>182.88399999999996</v>
      </c>
      <c r="I84" s="160">
        <v>279.56300000000005</v>
      </c>
      <c r="J84" s="258">
        <f t="shared" si="35"/>
        <v>2.9419252874455346E-3</v>
      </c>
      <c r="K84" s="259">
        <f t="shared" si="36"/>
        <v>4.4092485029479708E-3</v>
      </c>
      <c r="L84" s="64">
        <f t="shared" si="30"/>
        <v>0.52863563789068535</v>
      </c>
      <c r="N84" s="47">
        <f t="shared" si="31"/>
        <v>3.9943214082907437</v>
      </c>
      <c r="O84" s="163">
        <f t="shared" si="32"/>
        <v>3.7944405988300289</v>
      </c>
      <c r="P84" s="64">
        <f t="shared" si="41"/>
        <v>-5.0041243312527531E-2</v>
      </c>
    </row>
    <row r="85" spans="1:16" ht="20.100000000000001" customHeight="1" x14ac:dyDescent="0.25">
      <c r="A85" s="44" t="s">
        <v>208</v>
      </c>
      <c r="B85" s="24">
        <v>182.45999999999998</v>
      </c>
      <c r="C85" s="160">
        <v>253.69</v>
      </c>
      <c r="D85" s="309">
        <f t="shared" si="33"/>
        <v>1.0215079889919442E-3</v>
      </c>
      <c r="E85" s="259">
        <f t="shared" si="34"/>
        <v>1.5039192364128555E-3</v>
      </c>
      <c r="F85" s="64">
        <f t="shared" si="40"/>
        <v>0.39038693412254755</v>
      </c>
      <c r="H85" s="24">
        <v>208.114</v>
      </c>
      <c r="I85" s="160">
        <v>235.98299999999995</v>
      </c>
      <c r="J85" s="258">
        <f t="shared" si="35"/>
        <v>3.3477824154734158E-3</v>
      </c>
      <c r="K85" s="259">
        <f t="shared" si="36"/>
        <v>3.7219077255258048E-3</v>
      </c>
      <c r="L85" s="64">
        <f t="shared" si="30"/>
        <v>0.1339121827459947</v>
      </c>
      <c r="N85" s="47">
        <f t="shared" si="31"/>
        <v>11.406006796010086</v>
      </c>
      <c r="O85" s="163">
        <f t="shared" si="32"/>
        <v>9.3020221530214027</v>
      </c>
      <c r="P85" s="64">
        <f t="shared" si="41"/>
        <v>-0.18446286072042972</v>
      </c>
    </row>
    <row r="86" spans="1:16" ht="20.100000000000001" customHeight="1" x14ac:dyDescent="0.25">
      <c r="A86" s="44" t="s">
        <v>207</v>
      </c>
      <c r="B86" s="24">
        <v>524.89</v>
      </c>
      <c r="C86" s="160">
        <v>698.88000000000011</v>
      </c>
      <c r="D86" s="309">
        <f t="shared" si="33"/>
        <v>2.9386130019838958E-3</v>
      </c>
      <c r="E86" s="259">
        <f t="shared" si="34"/>
        <v>4.143084378352385E-3</v>
      </c>
      <c r="F86" s="64">
        <f t="shared" si="40"/>
        <v>0.33147897654746733</v>
      </c>
      <c r="H86" s="24">
        <v>181.46100000000001</v>
      </c>
      <c r="I86" s="160">
        <v>229.93799999999999</v>
      </c>
      <c r="J86" s="258">
        <f t="shared" si="35"/>
        <v>2.9190344950086084E-3</v>
      </c>
      <c r="K86" s="259">
        <f t="shared" si="36"/>
        <v>3.6265663992404227E-3</v>
      </c>
      <c r="L86" s="64">
        <f t="shared" si="30"/>
        <v>0.26714831286061452</v>
      </c>
      <c r="N86" s="47">
        <f t="shared" si="31"/>
        <v>3.4571243498637818</v>
      </c>
      <c r="O86" s="163">
        <f t="shared" si="32"/>
        <v>3.2900927197802194</v>
      </c>
      <c r="P86" s="64">
        <f t="shared" si="41"/>
        <v>-4.831519296959734E-2</v>
      </c>
    </row>
    <row r="87" spans="1:16" ht="20.100000000000001" customHeight="1" x14ac:dyDescent="0.25">
      <c r="A87" s="44" t="s">
        <v>217</v>
      </c>
      <c r="B87" s="24">
        <v>610.27</v>
      </c>
      <c r="C87" s="160">
        <v>814.06999999999994</v>
      </c>
      <c r="D87" s="309">
        <f t="shared" si="33"/>
        <v>3.4166155894010406E-3</v>
      </c>
      <c r="E87" s="259">
        <f t="shared" si="34"/>
        <v>4.8259510930135719E-3</v>
      </c>
      <c r="F87" s="64">
        <f t="shared" si="40"/>
        <v>0.33395054647942707</v>
      </c>
      <c r="H87" s="24">
        <v>180.51900000000001</v>
      </c>
      <c r="I87" s="160">
        <v>217.62599999999998</v>
      </c>
      <c r="J87" s="258">
        <f t="shared" si="35"/>
        <v>2.9038812086589348E-3</v>
      </c>
      <c r="K87" s="259">
        <f t="shared" si="36"/>
        <v>3.4323823778631465E-3</v>
      </c>
      <c r="L87" s="64">
        <f t="shared" si="30"/>
        <v>0.20555730975686753</v>
      </c>
      <c r="N87" s="47">
        <f t="shared" si="31"/>
        <v>2.9580185819391418</v>
      </c>
      <c r="O87" s="163">
        <f t="shared" si="32"/>
        <v>2.6733081921702064</v>
      </c>
      <c r="P87" s="64">
        <f t="shared" si="41"/>
        <v>-9.6250372295596687E-2</v>
      </c>
    </row>
    <row r="88" spans="1:16" ht="20.100000000000001" customHeight="1" x14ac:dyDescent="0.25">
      <c r="A88" s="44" t="s">
        <v>185</v>
      </c>
      <c r="B88" s="24">
        <v>1060.6999999999998</v>
      </c>
      <c r="C88" s="160">
        <v>538.83000000000004</v>
      </c>
      <c r="D88" s="309">
        <f t="shared" si="33"/>
        <v>5.9383619638482691E-3</v>
      </c>
      <c r="E88" s="259">
        <f t="shared" si="34"/>
        <v>3.1942796411223895E-3</v>
      </c>
      <c r="F88" s="64">
        <f t="shared" si="40"/>
        <v>-0.49200527953238415</v>
      </c>
      <c r="H88" s="24">
        <v>302.56200000000001</v>
      </c>
      <c r="I88" s="160">
        <v>165.90699999999998</v>
      </c>
      <c r="J88" s="258">
        <f t="shared" si="35"/>
        <v>4.8671004506687082E-3</v>
      </c>
      <c r="K88" s="259">
        <f t="shared" si="36"/>
        <v>2.6166738494671641E-3</v>
      </c>
      <c r="L88" s="64">
        <f t="shared" si="30"/>
        <v>-0.45165949458292853</v>
      </c>
      <c r="N88" s="47">
        <f t="shared" ref="N88:N93" si="42">(H88/B88)*10</f>
        <v>2.8524747808051294</v>
      </c>
      <c r="O88" s="163">
        <f t="shared" ref="O88:O93" si="43">(I88/C88)*10</f>
        <v>3.0790230685002684</v>
      </c>
      <c r="P88" s="64">
        <f t="shared" ref="P88:P93" si="44">(O88-N88)/N88</f>
        <v>7.9421661926558487E-2</v>
      </c>
    </row>
    <row r="89" spans="1:16" ht="20.100000000000001" customHeight="1" x14ac:dyDescent="0.25">
      <c r="A89" s="44" t="s">
        <v>203</v>
      </c>
      <c r="B89" s="24">
        <v>75.91</v>
      </c>
      <c r="C89" s="160">
        <v>465.86</v>
      </c>
      <c r="D89" s="309">
        <f t="shared" si="33"/>
        <v>4.249844976673161E-4</v>
      </c>
      <c r="E89" s="259">
        <f t="shared" si="34"/>
        <v>2.7617005616117816E-3</v>
      </c>
      <c r="F89" s="64">
        <f t="shared" si="40"/>
        <v>5.1370043472533276</v>
      </c>
      <c r="H89" s="24">
        <v>21.279</v>
      </c>
      <c r="I89" s="160">
        <v>162.09700000000001</v>
      </c>
      <c r="J89" s="258">
        <f t="shared" si="35"/>
        <v>3.423001913319566E-4</v>
      </c>
      <c r="K89" s="259">
        <f t="shared" si="36"/>
        <v>2.556582790220298E-3</v>
      </c>
      <c r="L89" s="64">
        <f t="shared" si="30"/>
        <v>6.6176982001033888</v>
      </c>
      <c r="N89" s="47">
        <f t="shared" si="42"/>
        <v>2.8031879857726256</v>
      </c>
      <c r="O89" s="163">
        <f t="shared" si="43"/>
        <v>3.4795217447301763</v>
      </c>
      <c r="P89" s="64">
        <f t="shared" si="44"/>
        <v>0.2412730656631781</v>
      </c>
    </row>
    <row r="90" spans="1:16" ht="20.100000000000001" customHeight="1" x14ac:dyDescent="0.25">
      <c r="A90" s="44" t="s">
        <v>204</v>
      </c>
      <c r="B90" s="24">
        <v>546.6</v>
      </c>
      <c r="C90" s="160">
        <v>791.12999999999977</v>
      </c>
      <c r="D90" s="309">
        <f t="shared" si="33"/>
        <v>3.0601571126986559E-3</v>
      </c>
      <c r="E90" s="259">
        <f t="shared" si="34"/>
        <v>4.6899587114324652E-3</v>
      </c>
      <c r="F90" s="64">
        <f t="shared" si="40"/>
        <v>0.44736553238199733</v>
      </c>
      <c r="H90" s="24">
        <v>96.774999999999991</v>
      </c>
      <c r="I90" s="160">
        <v>157.51999999999998</v>
      </c>
      <c r="J90" s="258">
        <f t="shared" si="35"/>
        <v>1.5567508349147092E-3</v>
      </c>
      <c r="K90" s="259">
        <f t="shared" si="36"/>
        <v>2.4843946594662533E-3</v>
      </c>
      <c r="L90" s="64">
        <f t="shared" si="30"/>
        <v>0.62769310255747868</v>
      </c>
      <c r="N90" s="47">
        <f t="shared" si="42"/>
        <v>1.7704903036955724</v>
      </c>
      <c r="O90" s="163">
        <f t="shared" si="43"/>
        <v>1.9910760557683318</v>
      </c>
      <c r="P90" s="64">
        <f t="shared" si="44"/>
        <v>0.12459020623401738</v>
      </c>
    </row>
    <row r="91" spans="1:16" ht="20.100000000000001" customHeight="1" x14ac:dyDescent="0.25">
      <c r="A91" s="44" t="s">
        <v>202</v>
      </c>
      <c r="B91" s="24">
        <v>74.719999999999985</v>
      </c>
      <c r="C91" s="160">
        <v>206.56</v>
      </c>
      <c r="D91" s="309">
        <f t="shared" si="33"/>
        <v>4.1832224562905876E-4</v>
      </c>
      <c r="E91" s="259">
        <f t="shared" si="34"/>
        <v>1.2245242519351943E-3</v>
      </c>
      <c r="F91" s="64">
        <f t="shared" si="40"/>
        <v>1.7644539614561037</v>
      </c>
      <c r="H91" s="24">
        <v>25.877999999999997</v>
      </c>
      <c r="I91" s="160">
        <v>127.51899999999998</v>
      </c>
      <c r="J91" s="258">
        <f t="shared" si="35"/>
        <v>4.1628104475249642E-4</v>
      </c>
      <c r="K91" s="259">
        <f t="shared" si="36"/>
        <v>2.011220940708971E-3</v>
      </c>
      <c r="L91" s="64">
        <f t="shared" si="30"/>
        <v>3.9276992039570287</v>
      </c>
      <c r="N91" s="47">
        <f t="shared" si="42"/>
        <v>3.4633297644539618</v>
      </c>
      <c r="O91" s="163">
        <f t="shared" si="43"/>
        <v>6.1734604957397359</v>
      </c>
      <c r="P91" s="64">
        <f t="shared" si="44"/>
        <v>0.78252171049413799</v>
      </c>
    </row>
    <row r="92" spans="1:16" ht="20.100000000000001" customHeight="1" x14ac:dyDescent="0.25">
      <c r="A92" s="44" t="s">
        <v>210</v>
      </c>
      <c r="B92" s="24">
        <v>144.04999999999998</v>
      </c>
      <c r="C92" s="160">
        <v>143.99</v>
      </c>
      <c r="D92" s="309">
        <f t="shared" si="33"/>
        <v>8.0646840849659957E-4</v>
      </c>
      <c r="E92" s="259">
        <f t="shared" si="34"/>
        <v>8.5359821376911613E-4</v>
      </c>
      <c r="F92" s="64">
        <f t="shared" si="40"/>
        <v>-4.1652204095781923E-4</v>
      </c>
      <c r="H92" s="24">
        <v>172.95499999999998</v>
      </c>
      <c r="I92" s="160">
        <v>121.946</v>
      </c>
      <c r="J92" s="258">
        <f t="shared" si="35"/>
        <v>2.7822045017067789E-3</v>
      </c>
      <c r="K92" s="259">
        <f t="shared" si="36"/>
        <v>1.9233239661203133E-3</v>
      </c>
      <c r="L92" s="64">
        <f t="shared" si="30"/>
        <v>-0.29492642594894619</v>
      </c>
      <c r="N92" s="47">
        <f t="shared" si="42"/>
        <v>12.006594932315169</v>
      </c>
      <c r="O92" s="163">
        <f t="shared" si="43"/>
        <v>8.4690603514132921</v>
      </c>
      <c r="P92" s="64">
        <f t="shared" si="44"/>
        <v>-0.29463262489024045</v>
      </c>
    </row>
    <row r="93" spans="1:16" ht="20.100000000000001" customHeight="1" x14ac:dyDescent="0.25">
      <c r="A93" s="44" t="s">
        <v>218</v>
      </c>
      <c r="B93" s="24">
        <v>237.46</v>
      </c>
      <c r="C93" s="160">
        <v>193.35000000000002</v>
      </c>
      <c r="D93" s="309">
        <f t="shared" si="33"/>
        <v>1.3294272008441692E-3</v>
      </c>
      <c r="E93" s="259">
        <f t="shared" si="34"/>
        <v>1.1462130330735371E-3</v>
      </c>
      <c r="F93" s="64">
        <f t="shared" si="40"/>
        <v>-0.18575760128021554</v>
      </c>
      <c r="H93" s="24">
        <v>91.581000000000003</v>
      </c>
      <c r="I93" s="160">
        <v>91.580000000000013</v>
      </c>
      <c r="J93" s="258">
        <f t="shared" si="35"/>
        <v>1.4731986382053629E-3</v>
      </c>
      <c r="K93" s="259">
        <f t="shared" si="36"/>
        <v>1.4443934923433184E-3</v>
      </c>
      <c r="L93" s="64">
        <f t="shared" si="30"/>
        <v>-1.091929548695214E-5</v>
      </c>
      <c r="N93" s="47">
        <f t="shared" si="42"/>
        <v>3.8566916533310875</v>
      </c>
      <c r="O93" s="163">
        <f t="shared" si="43"/>
        <v>4.7364882337729508</v>
      </c>
      <c r="P93" s="64">
        <f t="shared" si="44"/>
        <v>0.22812209518538215</v>
      </c>
    </row>
    <row r="94" spans="1:16" ht="20.100000000000001" customHeight="1" x14ac:dyDescent="0.25">
      <c r="A94" s="44" t="s">
        <v>187</v>
      </c>
      <c r="B94" s="24">
        <v>446.37000000000006</v>
      </c>
      <c r="C94" s="160">
        <v>239.77000000000007</v>
      </c>
      <c r="D94" s="309">
        <f t="shared" si="33"/>
        <v>2.4990163380814111E-3</v>
      </c>
      <c r="E94" s="259">
        <f t="shared" si="34"/>
        <v>1.4213990118440241E-3</v>
      </c>
      <c r="F94" s="64">
        <f t="shared" ref="F94" si="45">(C94-B94)/B94</f>
        <v>-0.46284472522794984</v>
      </c>
      <c r="H94" s="24">
        <v>157.26300000000001</v>
      </c>
      <c r="I94" s="160">
        <v>83.608000000000004</v>
      </c>
      <c r="J94" s="258">
        <f t="shared" si="35"/>
        <v>2.5297784195421535E-3</v>
      </c>
      <c r="K94" s="259">
        <f t="shared" si="36"/>
        <v>1.3186596539401633E-3</v>
      </c>
      <c r="L94" s="64">
        <f t="shared" si="30"/>
        <v>-0.46835555725122885</v>
      </c>
      <c r="N94" s="47">
        <f t="shared" si="31"/>
        <v>3.5231534377310298</v>
      </c>
      <c r="O94" s="163">
        <f t="shared" si="32"/>
        <v>3.4870083830337402</v>
      </c>
      <c r="P94" s="64">
        <f t="shared" ref="P94" si="46">(O94-N94)/N94</f>
        <v>-1.0259290529386567E-2</v>
      </c>
    </row>
    <row r="95" spans="1:16" ht="20.100000000000001" customHeight="1" thickBot="1" x14ac:dyDescent="0.3">
      <c r="A95" s="13" t="s">
        <v>17</v>
      </c>
      <c r="B95" s="24">
        <f>B96-SUM(B68:B94)</f>
        <v>2507.1499999999942</v>
      </c>
      <c r="C95" s="160">
        <f>C96-SUM(C68:C94)</f>
        <v>2364.7500000000582</v>
      </c>
      <c r="D95" s="309">
        <f t="shared" si="33"/>
        <v>1.403635730900552E-2</v>
      </c>
      <c r="E95" s="259">
        <f t="shared" si="34"/>
        <v>1.4018656684565365E-2</v>
      </c>
      <c r="F95" s="64">
        <f>(C95-B95)/B95</f>
        <v>-5.6797558981288035E-2</v>
      </c>
      <c r="H95" s="24">
        <v>88.563999999999979</v>
      </c>
      <c r="I95" s="160">
        <v>99.774000000000001</v>
      </c>
      <c r="J95" s="258">
        <f t="shared" si="35"/>
        <v>1.4246662975291788E-3</v>
      </c>
      <c r="K95" s="259">
        <f t="shared" si="36"/>
        <v>1.5736286995529836E-3</v>
      </c>
      <c r="L95" s="64">
        <f t="shared" si="30"/>
        <v>0.12657513210785448</v>
      </c>
      <c r="N95" s="47">
        <f t="shared" si="31"/>
        <v>0.3532457172486696</v>
      </c>
      <c r="O95" s="163">
        <f t="shared" si="32"/>
        <v>0.42192197906754436</v>
      </c>
      <c r="P95" s="64">
        <f>(O95-N95)/N95</f>
        <v>0.19441498782709846</v>
      </c>
    </row>
    <row r="96" spans="1:16" ht="26.25" customHeight="1" thickBot="1" x14ac:dyDescent="0.3">
      <c r="A96" s="17" t="s">
        <v>18</v>
      </c>
      <c r="B96" s="22">
        <v>178618.27999999997</v>
      </c>
      <c r="C96" s="165">
        <v>168685.91999999998</v>
      </c>
      <c r="D96" s="305">
        <f>SUM(D68:D95)</f>
        <v>1.0000000000000004</v>
      </c>
      <c r="E96" s="306">
        <f>SUM(E68:E95)</f>
        <v>1.0000000000000004</v>
      </c>
      <c r="F96" s="69">
        <f>(C96-B96)/B96</f>
        <v>-5.5606626600591985E-2</v>
      </c>
      <c r="G96" s="2"/>
      <c r="H96" s="22">
        <v>62164.733000000015</v>
      </c>
      <c r="I96" s="165">
        <v>63403.775000000016</v>
      </c>
      <c r="J96" s="317">
        <f t="shared" si="35"/>
        <v>1</v>
      </c>
      <c r="K96" s="306">
        <f t="shared" si="36"/>
        <v>1</v>
      </c>
      <c r="L96" s="69">
        <f t="shared" si="30"/>
        <v>1.9931590472688124E-2</v>
      </c>
      <c r="M96" s="2"/>
      <c r="N96" s="43">
        <f t="shared" si="31"/>
        <v>3.4803119255207267</v>
      </c>
      <c r="O96" s="170">
        <f t="shared" si="32"/>
        <v>3.7586880398790856</v>
      </c>
      <c r="P96" s="69">
        <f>(O96-N96)/N96</f>
        <v>7.9985966866090066E-2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P96"/>
  <sheetViews>
    <sheetView showGridLines="0" topLeftCell="A85" workbookViewId="0">
      <selection activeCell="H96" sqref="H96:I96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143</v>
      </c>
    </row>
    <row r="3" spans="1:16" ht="8.25" customHeight="1" thickBot="1" x14ac:dyDescent="0.3"/>
    <row r="4" spans="1:16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6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L5</f>
        <v>2022/2021</v>
      </c>
    </row>
    <row r="6" spans="1:16" ht="19.5" customHeight="1" thickBot="1" x14ac:dyDescent="0.3">
      <c r="A6" s="467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32762.469999999998</v>
      </c>
      <c r="C7" s="167">
        <v>30497.749999999996</v>
      </c>
      <c r="D7" s="309">
        <f>B7/$B$33</f>
        <v>0.21324600452612422</v>
      </c>
      <c r="E7" s="308">
        <f>C7/$C$33</f>
        <v>0.21596672705683462</v>
      </c>
      <c r="F7" s="64">
        <f>(C7-B7)/B7</f>
        <v>-6.9125435292271956E-2</v>
      </c>
      <c r="H7" s="45">
        <v>8554.3449999999993</v>
      </c>
      <c r="I7" s="167">
        <v>8529.1569999999992</v>
      </c>
      <c r="J7" s="309">
        <f>H7/$H$33</f>
        <v>0.23638859767526135</v>
      </c>
      <c r="K7" s="308">
        <f>I7/$I$33</f>
        <v>0.23934387255747258</v>
      </c>
      <c r="L7" s="64">
        <f t="shared" ref="L7:L33" si="0">(I7-H7)/H7</f>
        <v>-2.9444685712348641E-3</v>
      </c>
      <c r="N7" s="39">
        <f t="shared" ref="N7:O33" si="1">(H7/B7)*10</f>
        <v>2.6110195598805586</v>
      </c>
      <c r="O7" s="172">
        <f t="shared" si="1"/>
        <v>2.7966512283693064</v>
      </c>
      <c r="P7" s="73">
        <f>(O7-N7)/N7</f>
        <v>7.1095472182996416E-2</v>
      </c>
    </row>
    <row r="8" spans="1:16" ht="20.100000000000001" customHeight="1" x14ac:dyDescent="0.25">
      <c r="A8" s="13" t="s">
        <v>168</v>
      </c>
      <c r="B8" s="24">
        <v>38664.579999999994</v>
      </c>
      <c r="C8" s="160">
        <v>25358.240000000002</v>
      </c>
      <c r="D8" s="309">
        <f t="shared" ref="D8:D32" si="2">B8/$B$33</f>
        <v>0.25166195349986403</v>
      </c>
      <c r="E8" s="259">
        <f t="shared" ref="E8:E32" si="3">C8/$C$33</f>
        <v>0.17957180764881694</v>
      </c>
      <c r="F8" s="64">
        <f t="shared" ref="F8:F33" si="4">(C8-B8)/B8</f>
        <v>-0.34414805488641009</v>
      </c>
      <c r="H8" s="24">
        <v>7500.2880000000005</v>
      </c>
      <c r="I8" s="160">
        <v>5266.5889999999999</v>
      </c>
      <c r="J8" s="309">
        <f t="shared" ref="J8:J32" si="5">H8/$H$33</f>
        <v>0.20726105417546181</v>
      </c>
      <c r="K8" s="259">
        <f t="shared" ref="K8:K32" si="6">I8/$I$33</f>
        <v>0.14779019854231634</v>
      </c>
      <c r="L8" s="64">
        <f t="shared" si="0"/>
        <v>-0.29781509723359961</v>
      </c>
      <c r="N8" s="39">
        <f t="shared" si="1"/>
        <v>1.9398343393358992</v>
      </c>
      <c r="O8" s="173">
        <f t="shared" si="1"/>
        <v>2.0768748146559064</v>
      </c>
      <c r="P8" s="64">
        <f t="shared" ref="P8:P71" si="7">(O8-N8)/N8</f>
        <v>7.0645452831257172E-2</v>
      </c>
    </row>
    <row r="9" spans="1:16" ht="20.100000000000001" customHeight="1" x14ac:dyDescent="0.25">
      <c r="A9" s="13" t="s">
        <v>165</v>
      </c>
      <c r="B9" s="24">
        <v>10633.560000000001</v>
      </c>
      <c r="C9" s="160">
        <v>12229.3</v>
      </c>
      <c r="D9" s="309">
        <f t="shared" si="2"/>
        <v>6.9212247546928354E-2</v>
      </c>
      <c r="E9" s="259">
        <f t="shared" si="3"/>
        <v>8.6600549063329188E-2</v>
      </c>
      <c r="F9" s="64">
        <f t="shared" si="4"/>
        <v>0.1500663935690397</v>
      </c>
      <c r="H9" s="24">
        <v>2363.163</v>
      </c>
      <c r="I9" s="160">
        <v>2725.1930000000002</v>
      </c>
      <c r="J9" s="309">
        <f t="shared" si="5"/>
        <v>6.5303046305481449E-2</v>
      </c>
      <c r="K9" s="259">
        <f t="shared" si="6"/>
        <v>7.6473940635225321E-2</v>
      </c>
      <c r="L9" s="64">
        <f t="shared" si="0"/>
        <v>0.15319721915077386</v>
      </c>
      <c r="N9" s="39">
        <f t="shared" si="1"/>
        <v>2.2223629715730193</v>
      </c>
      <c r="O9" s="173">
        <f t="shared" si="1"/>
        <v>2.2284129099784948</v>
      </c>
      <c r="P9" s="64">
        <f t="shared" si="7"/>
        <v>2.7222998595919229E-3</v>
      </c>
    </row>
    <row r="10" spans="1:16" ht="20.100000000000001" customHeight="1" x14ac:dyDescent="0.25">
      <c r="A10" s="13" t="s">
        <v>167</v>
      </c>
      <c r="B10" s="24">
        <v>8113.12</v>
      </c>
      <c r="C10" s="160">
        <v>7873.43</v>
      </c>
      <c r="D10" s="309">
        <f t="shared" si="2"/>
        <v>5.2807081524713764E-2</v>
      </c>
      <c r="E10" s="259">
        <f t="shared" si="3"/>
        <v>5.5754896928825688E-2</v>
      </c>
      <c r="F10" s="64">
        <f t="shared" si="4"/>
        <v>-2.9543504841540568E-2</v>
      </c>
      <c r="H10" s="24">
        <v>2473.6400000000003</v>
      </c>
      <c r="I10" s="160">
        <v>2656.433</v>
      </c>
      <c r="J10" s="309">
        <f t="shared" si="5"/>
        <v>6.8355939671995186E-2</v>
      </c>
      <c r="K10" s="259">
        <f t="shared" si="6"/>
        <v>7.4544408246848382E-2</v>
      </c>
      <c r="L10" s="64">
        <f t="shared" si="0"/>
        <v>7.3896363254151637E-2</v>
      </c>
      <c r="N10" s="39">
        <f t="shared" si="1"/>
        <v>3.0489380164474338</v>
      </c>
      <c r="O10" s="173">
        <f t="shared" si="1"/>
        <v>3.3739208959754512</v>
      </c>
      <c r="P10" s="64">
        <f t="shared" si="7"/>
        <v>0.10658887710242186</v>
      </c>
    </row>
    <row r="11" spans="1:16" ht="20.100000000000001" customHeight="1" x14ac:dyDescent="0.25">
      <c r="A11" s="13" t="s">
        <v>164</v>
      </c>
      <c r="B11" s="24">
        <v>10255.140000000001</v>
      </c>
      <c r="C11" s="160">
        <v>10598.45</v>
      </c>
      <c r="D11" s="309">
        <f t="shared" si="2"/>
        <v>6.6749168510678164E-2</v>
      </c>
      <c r="E11" s="259">
        <f t="shared" si="3"/>
        <v>7.5051850001246298E-2</v>
      </c>
      <c r="F11" s="64">
        <f t="shared" si="4"/>
        <v>3.3476871110486979E-2</v>
      </c>
      <c r="H11" s="24">
        <v>2345.9210000000003</v>
      </c>
      <c r="I11" s="160">
        <v>2529.8360000000002</v>
      </c>
      <c r="J11" s="309">
        <f t="shared" si="5"/>
        <v>6.4826585255440008E-2</v>
      </c>
      <c r="K11" s="259">
        <f t="shared" si="6"/>
        <v>7.0991862991302224E-2</v>
      </c>
      <c r="L11" s="64">
        <f t="shared" si="0"/>
        <v>7.8397780658427951E-2</v>
      </c>
      <c r="N11" s="39">
        <f t="shared" si="1"/>
        <v>2.2875562888463734</v>
      </c>
      <c r="O11" s="173">
        <f t="shared" si="1"/>
        <v>2.3869867763682424</v>
      </c>
      <c r="P11" s="64">
        <f t="shared" si="7"/>
        <v>4.3465810221444787E-2</v>
      </c>
    </row>
    <row r="12" spans="1:16" ht="20.100000000000001" customHeight="1" x14ac:dyDescent="0.25">
      <c r="A12" s="13" t="s">
        <v>173</v>
      </c>
      <c r="B12" s="24">
        <v>12376.599999999999</v>
      </c>
      <c r="C12" s="160">
        <v>11025.259999999998</v>
      </c>
      <c r="D12" s="309">
        <f t="shared" si="2"/>
        <v>8.0557433539596643E-2</v>
      </c>
      <c r="E12" s="259">
        <f t="shared" si="3"/>
        <v>7.807426177834878E-2</v>
      </c>
      <c r="F12" s="64">
        <f t="shared" si="4"/>
        <v>-0.10918507506100224</v>
      </c>
      <c r="H12" s="24">
        <v>2673.6759999999999</v>
      </c>
      <c r="I12" s="160">
        <v>2350.21</v>
      </c>
      <c r="J12" s="309">
        <f t="shared" si="5"/>
        <v>7.3883683704363351E-2</v>
      </c>
      <c r="K12" s="259">
        <f t="shared" si="6"/>
        <v>6.5951226214184797E-2</v>
      </c>
      <c r="L12" s="64">
        <f t="shared" si="0"/>
        <v>-0.12098174947151409</v>
      </c>
      <c r="N12" s="39">
        <f t="shared" si="1"/>
        <v>2.1602669553835465</v>
      </c>
      <c r="O12" s="173">
        <f t="shared" si="1"/>
        <v>2.1316594801392439</v>
      </c>
      <c r="P12" s="64">
        <f t="shared" si="7"/>
        <v>-1.3242564847372526E-2</v>
      </c>
    </row>
    <row r="13" spans="1:16" ht="20.100000000000001" customHeight="1" x14ac:dyDescent="0.25">
      <c r="A13" s="13" t="s">
        <v>166</v>
      </c>
      <c r="B13" s="24">
        <v>6219.82</v>
      </c>
      <c r="C13" s="160">
        <v>7535.3099999999995</v>
      </c>
      <c r="D13" s="309">
        <f t="shared" si="2"/>
        <v>4.0483875723401744E-2</v>
      </c>
      <c r="E13" s="259">
        <f t="shared" si="3"/>
        <v>5.3360534402001343E-2</v>
      </c>
      <c r="F13" s="64">
        <f t="shared" si="4"/>
        <v>0.21149968970163122</v>
      </c>
      <c r="H13" s="24">
        <v>1459.913</v>
      </c>
      <c r="I13" s="160">
        <v>2003.4350000000002</v>
      </c>
      <c r="J13" s="309">
        <f t="shared" si="5"/>
        <v>4.0342865151906299E-2</v>
      </c>
      <c r="K13" s="259">
        <f t="shared" si="6"/>
        <v>5.6220080286619206E-2</v>
      </c>
      <c r="L13" s="64">
        <f t="shared" si="0"/>
        <v>0.37229752731840882</v>
      </c>
      <c r="N13" s="39">
        <f t="shared" si="1"/>
        <v>2.3471949349016534</v>
      </c>
      <c r="O13" s="173">
        <f t="shared" si="1"/>
        <v>2.6587293687983644</v>
      </c>
      <c r="P13" s="64">
        <f t="shared" si="7"/>
        <v>0.13272627222577241</v>
      </c>
    </row>
    <row r="14" spans="1:16" ht="20.100000000000001" customHeight="1" x14ac:dyDescent="0.25">
      <c r="A14" s="13" t="s">
        <v>175</v>
      </c>
      <c r="B14" s="24">
        <v>2515.16</v>
      </c>
      <c r="C14" s="160">
        <v>4597.2</v>
      </c>
      <c r="D14" s="309">
        <f t="shared" si="2"/>
        <v>1.6370799293945987E-2</v>
      </c>
      <c r="E14" s="259">
        <f t="shared" si="3"/>
        <v>3.2554606081618483E-2</v>
      </c>
      <c r="F14" s="64">
        <f t="shared" si="4"/>
        <v>0.82779624357893733</v>
      </c>
      <c r="H14" s="24">
        <v>614.88</v>
      </c>
      <c r="I14" s="160">
        <v>1050.23</v>
      </c>
      <c r="J14" s="309">
        <f t="shared" si="5"/>
        <v>1.6991437794309758E-2</v>
      </c>
      <c r="K14" s="259">
        <f t="shared" si="6"/>
        <v>2.9471390346787436E-2</v>
      </c>
      <c r="L14" s="64">
        <f t="shared" si="0"/>
        <v>0.70802432995055953</v>
      </c>
      <c r="N14" s="39">
        <f t="shared" si="1"/>
        <v>2.444695367292737</v>
      </c>
      <c r="O14" s="173">
        <f t="shared" si="1"/>
        <v>2.2844992604193859</v>
      </c>
      <c r="P14" s="64">
        <f t="shared" si="7"/>
        <v>-6.5528044523090301E-2</v>
      </c>
    </row>
    <row r="15" spans="1:16" ht="20.100000000000001" customHeight="1" x14ac:dyDescent="0.25">
      <c r="A15" s="13" t="s">
        <v>174</v>
      </c>
      <c r="B15" s="24">
        <v>2911.82</v>
      </c>
      <c r="C15" s="160">
        <v>2870.8399999999997</v>
      </c>
      <c r="D15" s="309">
        <f t="shared" si="2"/>
        <v>1.8952599755124051E-2</v>
      </c>
      <c r="E15" s="259">
        <f t="shared" si="3"/>
        <v>2.0329562630156096E-2</v>
      </c>
      <c r="F15" s="64">
        <f t="shared" si="4"/>
        <v>-1.407367213632727E-2</v>
      </c>
      <c r="H15" s="24">
        <v>891.8</v>
      </c>
      <c r="I15" s="160">
        <v>1042.7740000000001</v>
      </c>
      <c r="J15" s="309">
        <f t="shared" si="5"/>
        <v>2.4643774760872761E-2</v>
      </c>
      <c r="K15" s="259">
        <f t="shared" si="6"/>
        <v>2.9262161238472452E-2</v>
      </c>
      <c r="L15" s="64">
        <f t="shared" si="0"/>
        <v>0.16929132092397417</v>
      </c>
      <c r="N15" s="39">
        <f t="shared" si="1"/>
        <v>3.0626893145867529</v>
      </c>
      <c r="O15" s="173">
        <f t="shared" si="1"/>
        <v>3.6322957740591608</v>
      </c>
      <c r="P15" s="64">
        <f t="shared" si="7"/>
        <v>0.1859824490716469</v>
      </c>
    </row>
    <row r="16" spans="1:16" ht="20.100000000000001" customHeight="1" x14ac:dyDescent="0.25">
      <c r="A16" s="13" t="s">
        <v>171</v>
      </c>
      <c r="B16" s="24">
        <v>4283.8900000000003</v>
      </c>
      <c r="C16" s="160">
        <v>3555.3100000000004</v>
      </c>
      <c r="D16" s="309">
        <f t="shared" si="2"/>
        <v>2.7883197644421143E-2</v>
      </c>
      <c r="E16" s="259">
        <f t="shared" si="3"/>
        <v>2.5176567595066351E-2</v>
      </c>
      <c r="F16" s="64">
        <f t="shared" si="4"/>
        <v>-0.17007439500080532</v>
      </c>
      <c r="H16" s="24">
        <v>1204.9030000000002</v>
      </c>
      <c r="I16" s="160">
        <v>1024.307</v>
      </c>
      <c r="J16" s="309">
        <f t="shared" si="5"/>
        <v>3.3295983562121413E-2</v>
      </c>
      <c r="K16" s="259">
        <f t="shared" si="6"/>
        <v>2.8743943166684247E-2</v>
      </c>
      <c r="L16" s="64">
        <f t="shared" si="0"/>
        <v>-0.1498842645424571</v>
      </c>
      <c r="N16" s="39">
        <f t="shared" si="1"/>
        <v>2.8126375793962968</v>
      </c>
      <c r="O16" s="173">
        <f t="shared" si="1"/>
        <v>2.8810624108727505</v>
      </c>
      <c r="P16" s="64">
        <f t="shared" si="7"/>
        <v>2.4327638931404879E-2</v>
      </c>
    </row>
    <row r="17" spans="1:16" ht="20.100000000000001" customHeight="1" x14ac:dyDescent="0.25">
      <c r="A17" s="13" t="s">
        <v>181</v>
      </c>
      <c r="B17" s="24">
        <v>2902.1800000000003</v>
      </c>
      <c r="C17" s="160">
        <v>2421.44</v>
      </c>
      <c r="D17" s="309">
        <f t="shared" si="2"/>
        <v>1.8889854440633666E-2</v>
      </c>
      <c r="E17" s="259">
        <f t="shared" si="3"/>
        <v>1.7147182056528817E-2</v>
      </c>
      <c r="F17" s="64">
        <f t="shared" si="4"/>
        <v>-0.16564789227408369</v>
      </c>
      <c r="H17" s="24">
        <v>758.53700000000003</v>
      </c>
      <c r="I17" s="160">
        <v>707.75300000000004</v>
      </c>
      <c r="J17" s="309">
        <f t="shared" si="5"/>
        <v>2.0961218856008233E-2</v>
      </c>
      <c r="K17" s="259">
        <f t="shared" si="6"/>
        <v>1.9860854224417364E-2</v>
      </c>
      <c r="L17" s="64">
        <f t="shared" si="0"/>
        <v>-6.6949931249233707E-2</v>
      </c>
      <c r="N17" s="39">
        <f t="shared" si="1"/>
        <v>2.6136800611953772</v>
      </c>
      <c r="O17" s="173">
        <f t="shared" si="1"/>
        <v>2.9228599511034759</v>
      </c>
      <c r="P17" s="64">
        <f t="shared" si="7"/>
        <v>0.11829293665219834</v>
      </c>
    </row>
    <row r="18" spans="1:16" ht="20.100000000000001" customHeight="1" x14ac:dyDescent="0.25">
      <c r="A18" s="13" t="s">
        <v>169</v>
      </c>
      <c r="B18" s="24">
        <v>2666.86</v>
      </c>
      <c r="C18" s="160">
        <v>2608.0899999999997</v>
      </c>
      <c r="D18" s="309">
        <f t="shared" si="2"/>
        <v>1.7358191846662957E-2</v>
      </c>
      <c r="E18" s="259">
        <f t="shared" si="3"/>
        <v>1.8468925122989723E-2</v>
      </c>
      <c r="F18" s="64">
        <f t="shared" si="4"/>
        <v>-2.2037152306457943E-2</v>
      </c>
      <c r="H18" s="24">
        <v>614.54200000000003</v>
      </c>
      <c r="I18" s="160">
        <v>631.58299999999997</v>
      </c>
      <c r="J18" s="309">
        <f t="shared" si="5"/>
        <v>1.698209758813217E-2</v>
      </c>
      <c r="K18" s="259">
        <f t="shared" si="6"/>
        <v>1.7723383572546058E-2</v>
      </c>
      <c r="L18" s="64">
        <f t="shared" si="0"/>
        <v>2.7729593746236937E-2</v>
      </c>
      <c r="N18" s="39">
        <f t="shared" si="1"/>
        <v>2.3043654335060708</v>
      </c>
      <c r="O18" s="173">
        <f t="shared" si="1"/>
        <v>2.4216303885218688</v>
      </c>
      <c r="P18" s="64">
        <f t="shared" si="7"/>
        <v>5.0888176549923544E-2</v>
      </c>
    </row>
    <row r="19" spans="1:16" ht="20.100000000000001" customHeight="1" x14ac:dyDescent="0.25">
      <c r="A19" s="13" t="s">
        <v>206</v>
      </c>
      <c r="B19" s="24">
        <v>895.23</v>
      </c>
      <c r="C19" s="160">
        <v>1834.4099999999999</v>
      </c>
      <c r="D19" s="309">
        <f t="shared" si="2"/>
        <v>5.8269178310402783E-3</v>
      </c>
      <c r="E19" s="259">
        <f t="shared" si="3"/>
        <v>1.2990188580479806E-2</v>
      </c>
      <c r="F19" s="64">
        <f t="shared" si="4"/>
        <v>1.0490935290372305</v>
      </c>
      <c r="H19" s="24">
        <v>181.042</v>
      </c>
      <c r="I19" s="160">
        <v>416.452</v>
      </c>
      <c r="J19" s="309">
        <f t="shared" si="5"/>
        <v>5.0028686591813481E-3</v>
      </c>
      <c r="K19" s="259">
        <f t="shared" si="6"/>
        <v>1.1686411026823001E-2</v>
      </c>
      <c r="L19" s="64">
        <f t="shared" si="0"/>
        <v>1.3003060063410701</v>
      </c>
      <c r="N19" s="39">
        <f t="shared" si="1"/>
        <v>2.0222959462931316</v>
      </c>
      <c r="O19" s="173">
        <f t="shared" si="1"/>
        <v>2.2702231235111019</v>
      </c>
      <c r="P19" s="64">
        <f t="shared" si="7"/>
        <v>0.1225968818621334</v>
      </c>
    </row>
    <row r="20" spans="1:16" ht="20.100000000000001" customHeight="1" x14ac:dyDescent="0.25">
      <c r="A20" s="13" t="s">
        <v>190</v>
      </c>
      <c r="B20" s="24">
        <v>2406.1799999999998</v>
      </c>
      <c r="C20" s="160">
        <v>2030.6300000000003</v>
      </c>
      <c r="D20" s="309">
        <f t="shared" si="2"/>
        <v>1.5661464815402183E-2</v>
      </c>
      <c r="E20" s="259">
        <f t="shared" si="3"/>
        <v>1.4379700632453876E-2</v>
      </c>
      <c r="F20" s="64">
        <f t="shared" si="4"/>
        <v>-0.15607726770233296</v>
      </c>
      <c r="H20" s="24">
        <v>414.86799999999999</v>
      </c>
      <c r="I20" s="160">
        <v>340.91499999999996</v>
      </c>
      <c r="J20" s="309">
        <f t="shared" si="5"/>
        <v>1.1464356971847679E-2</v>
      </c>
      <c r="K20" s="259">
        <f t="shared" si="6"/>
        <v>9.566703522157086E-3</v>
      </c>
      <c r="L20" s="64">
        <f t="shared" si="0"/>
        <v>-0.17825669851615461</v>
      </c>
      <c r="N20" s="39">
        <f t="shared" si="1"/>
        <v>1.7241769111205314</v>
      </c>
      <c r="O20" s="173">
        <f t="shared" si="1"/>
        <v>1.6788632099397718</v>
      </c>
      <c r="P20" s="64">
        <f t="shared" si="7"/>
        <v>-2.6281352504198965E-2</v>
      </c>
    </row>
    <row r="21" spans="1:16" ht="20.100000000000001" customHeight="1" x14ac:dyDescent="0.25">
      <c r="A21" s="13" t="s">
        <v>199</v>
      </c>
      <c r="B21" s="24">
        <v>2122.19</v>
      </c>
      <c r="C21" s="160">
        <v>1554.48</v>
      </c>
      <c r="D21" s="309">
        <f t="shared" si="2"/>
        <v>1.3813016489455637E-2</v>
      </c>
      <c r="E21" s="259">
        <f t="shared" si="3"/>
        <v>1.1007892643729728E-2</v>
      </c>
      <c r="F21" s="64">
        <f t="shared" si="4"/>
        <v>-0.26751139153421705</v>
      </c>
      <c r="H21" s="24">
        <v>469.12700000000001</v>
      </c>
      <c r="I21" s="160">
        <v>317.34800000000001</v>
      </c>
      <c r="J21" s="309">
        <f t="shared" si="5"/>
        <v>1.2963736400811792E-2</v>
      </c>
      <c r="K21" s="259">
        <f t="shared" si="6"/>
        <v>8.9053700463444189E-3</v>
      </c>
      <c r="L21" s="64">
        <f t="shared" si="0"/>
        <v>-0.32353499159076327</v>
      </c>
      <c r="N21" s="39">
        <f t="shared" si="1"/>
        <v>2.2105796370730237</v>
      </c>
      <c r="O21" s="173">
        <f t="shared" si="1"/>
        <v>2.0415058411816172</v>
      </c>
      <c r="P21" s="64">
        <f t="shared" si="7"/>
        <v>-7.6483919898616817E-2</v>
      </c>
    </row>
    <row r="22" spans="1:16" ht="20.100000000000001" customHeight="1" x14ac:dyDescent="0.25">
      <c r="A22" s="13" t="s">
        <v>170</v>
      </c>
      <c r="B22" s="24">
        <v>1063.4100000000001</v>
      </c>
      <c r="C22" s="160">
        <v>940.13000000000011</v>
      </c>
      <c r="D22" s="309">
        <f t="shared" si="2"/>
        <v>6.9215762325955821E-3</v>
      </c>
      <c r="E22" s="259">
        <f t="shared" si="3"/>
        <v>6.6574353553275891E-3</v>
      </c>
      <c r="F22" s="64">
        <f t="shared" si="4"/>
        <v>-0.1159289455619187</v>
      </c>
      <c r="H22" s="24">
        <v>328.98599999999999</v>
      </c>
      <c r="I22" s="160">
        <v>312.822</v>
      </c>
      <c r="J22" s="309">
        <f t="shared" si="5"/>
        <v>9.0911155903571263E-3</v>
      </c>
      <c r="K22" s="259">
        <f t="shared" si="6"/>
        <v>8.7783621407336847E-3</v>
      </c>
      <c r="L22" s="64">
        <f t="shared" ref="L22" si="8">(I22-H22)/H22</f>
        <v>-4.9132789845160549E-2</v>
      </c>
      <c r="N22" s="39">
        <f t="shared" ref="N22" si="9">(H22/B22)*10</f>
        <v>3.0936891697463813</v>
      </c>
      <c r="O22" s="173">
        <f t="shared" ref="O22" si="10">(I22/C22)*10</f>
        <v>3.3274334400561623</v>
      </c>
      <c r="P22" s="64">
        <f t="shared" ref="P22" si="11">(O22-N22)/N22</f>
        <v>7.5555189123587094E-2</v>
      </c>
    </row>
    <row r="23" spans="1:16" ht="20.100000000000001" customHeight="1" x14ac:dyDescent="0.25">
      <c r="A23" s="13" t="s">
        <v>188</v>
      </c>
      <c r="B23" s="24">
        <v>175.64999999999998</v>
      </c>
      <c r="C23" s="160">
        <v>1537.73</v>
      </c>
      <c r="D23" s="309">
        <f t="shared" si="2"/>
        <v>1.1432795114353013E-3</v>
      </c>
      <c r="E23" s="259">
        <f t="shared" si="3"/>
        <v>1.0889279215584963E-2</v>
      </c>
      <c r="F23" s="64">
        <f t="shared" si="4"/>
        <v>7.7545118132650162</v>
      </c>
      <c r="H23" s="24">
        <v>43.003000000000007</v>
      </c>
      <c r="I23" s="160">
        <v>311.97399999999999</v>
      </c>
      <c r="J23" s="309">
        <f t="shared" si="5"/>
        <v>1.1883339830027042E-3</v>
      </c>
      <c r="K23" s="259">
        <f t="shared" si="6"/>
        <v>8.7545656970841271E-3</v>
      </c>
      <c r="L23" s="64">
        <f t="shared" si="0"/>
        <v>6.2547031602446328</v>
      </c>
      <c r="N23" s="39">
        <f t="shared" si="1"/>
        <v>2.4482208938229442</v>
      </c>
      <c r="O23" s="173">
        <f t="shared" si="1"/>
        <v>2.028795692351713</v>
      </c>
      <c r="P23" s="64">
        <f t="shared" si="7"/>
        <v>-0.17131836531967939</v>
      </c>
    </row>
    <row r="24" spans="1:16" ht="20.100000000000001" customHeight="1" x14ac:dyDescent="0.25">
      <c r="A24" s="13" t="s">
        <v>177</v>
      </c>
      <c r="B24" s="24">
        <v>1179.5100000000002</v>
      </c>
      <c r="C24" s="160">
        <v>1029.8600000000001</v>
      </c>
      <c r="D24" s="309">
        <f t="shared" si="2"/>
        <v>7.6772537235015809E-3</v>
      </c>
      <c r="E24" s="259">
        <f t="shared" si="3"/>
        <v>7.2928492602487641E-3</v>
      </c>
      <c r="F24" s="64">
        <f t="shared" si="4"/>
        <v>-0.12687471916304233</v>
      </c>
      <c r="H24" s="24">
        <v>325.91700000000003</v>
      </c>
      <c r="I24" s="160">
        <v>290.20100000000002</v>
      </c>
      <c r="J24" s="309">
        <f t="shared" si="5"/>
        <v>9.0063076236144516E-3</v>
      </c>
      <c r="K24" s="259">
        <f t="shared" si="6"/>
        <v>8.1435751692753595E-3</v>
      </c>
      <c r="L24" s="64">
        <f t="shared" si="0"/>
        <v>-0.10958618298523859</v>
      </c>
      <c r="N24" s="39">
        <f t="shared" si="1"/>
        <v>2.7631558867665387</v>
      </c>
      <c r="O24" s="173">
        <f t="shared" si="1"/>
        <v>2.8178684481385821</v>
      </c>
      <c r="P24" s="64">
        <f t="shared" si="7"/>
        <v>1.9800750885636188E-2</v>
      </c>
    </row>
    <row r="25" spans="1:16" ht="20.100000000000001" customHeight="1" x14ac:dyDescent="0.25">
      <c r="A25" s="13" t="s">
        <v>179</v>
      </c>
      <c r="B25" s="24">
        <v>984.96</v>
      </c>
      <c r="C25" s="160">
        <v>835.59999999999991</v>
      </c>
      <c r="D25" s="309">
        <f t="shared" si="2"/>
        <v>6.4109569461048366E-3</v>
      </c>
      <c r="E25" s="259">
        <f t="shared" si="3"/>
        <v>5.9172167497173068E-3</v>
      </c>
      <c r="F25" s="64">
        <f t="shared" si="4"/>
        <v>-0.15164067576348292</v>
      </c>
      <c r="H25" s="24">
        <v>343.48200000000003</v>
      </c>
      <c r="I25" s="160">
        <v>278.37099999999998</v>
      </c>
      <c r="J25" s="309">
        <f t="shared" si="5"/>
        <v>9.4916943736421816E-3</v>
      </c>
      <c r="K25" s="259">
        <f t="shared" si="6"/>
        <v>7.8116035556264479E-3</v>
      </c>
      <c r="L25" s="64">
        <f t="shared" si="0"/>
        <v>-0.18956160730402188</v>
      </c>
      <c r="N25" s="39">
        <f t="shared" si="1"/>
        <v>3.4872685185185186</v>
      </c>
      <c r="O25" s="173">
        <f t="shared" si="1"/>
        <v>3.3313906175203449</v>
      </c>
      <c r="P25" s="64">
        <f t="shared" si="7"/>
        <v>-4.4699139217531381E-2</v>
      </c>
    </row>
    <row r="26" spans="1:16" ht="20.100000000000001" customHeight="1" x14ac:dyDescent="0.25">
      <c r="A26" s="13" t="s">
        <v>186</v>
      </c>
      <c r="B26" s="24">
        <v>641.25</v>
      </c>
      <c r="C26" s="160">
        <v>969.26</v>
      </c>
      <c r="D26" s="309">
        <f t="shared" si="2"/>
        <v>4.1738000951203362E-3</v>
      </c>
      <c r="E26" s="259">
        <f t="shared" si="3"/>
        <v>6.8637164993190494E-3</v>
      </c>
      <c r="F26" s="64">
        <f t="shared" si="4"/>
        <v>0.5115165692007797</v>
      </c>
      <c r="H26" s="24">
        <v>146.79399999999998</v>
      </c>
      <c r="I26" s="160">
        <v>243.32900000000001</v>
      </c>
      <c r="J26" s="309">
        <f t="shared" si="5"/>
        <v>4.0564681231751018E-3</v>
      </c>
      <c r="K26" s="259">
        <f t="shared" si="6"/>
        <v>6.8282604207587283E-3</v>
      </c>
      <c r="L26" s="64">
        <f t="shared" si="0"/>
        <v>0.65762224614085074</v>
      </c>
      <c r="N26" s="39">
        <f t="shared" si="1"/>
        <v>2.2891851851851848</v>
      </c>
      <c r="O26" s="173">
        <f t="shared" si="1"/>
        <v>2.5104615892536577</v>
      </c>
      <c r="P26" s="64">
        <f t="shared" si="7"/>
        <v>9.6661644283082618E-2</v>
      </c>
    </row>
    <row r="27" spans="1:16" ht="20.100000000000001" customHeight="1" x14ac:dyDescent="0.25">
      <c r="A27" s="13" t="s">
        <v>209</v>
      </c>
      <c r="B27" s="24">
        <v>1136.53</v>
      </c>
      <c r="C27" s="160">
        <v>1051.2</v>
      </c>
      <c r="D27" s="309">
        <f t="shared" si="2"/>
        <v>7.3975033483151898E-3</v>
      </c>
      <c r="E27" s="259">
        <f t="shared" si="3"/>
        <v>7.4439663084045404E-3</v>
      </c>
      <c r="F27" s="64">
        <f t="shared" si="4"/>
        <v>-7.5079408374613896E-2</v>
      </c>
      <c r="H27" s="24">
        <v>229.125</v>
      </c>
      <c r="I27" s="160">
        <v>212.34100000000001</v>
      </c>
      <c r="J27" s="309">
        <f t="shared" si="5"/>
        <v>6.331582072308781E-3</v>
      </c>
      <c r="K27" s="259">
        <f t="shared" si="6"/>
        <v>5.9586800011684968E-3</v>
      </c>
      <c r="L27" s="64">
        <f t="shared" si="0"/>
        <v>-7.325259138025092E-2</v>
      </c>
      <c r="N27" s="39">
        <f t="shared" si="1"/>
        <v>2.0160048568889515</v>
      </c>
      <c r="O27" s="173">
        <f t="shared" si="1"/>
        <v>2.0199866818873669</v>
      </c>
      <c r="P27" s="64">
        <f t="shared" si="7"/>
        <v>1.9751068479864809E-3</v>
      </c>
    </row>
    <row r="28" spans="1:16" ht="20.100000000000001" customHeight="1" x14ac:dyDescent="0.25">
      <c r="A28" s="13" t="s">
        <v>172</v>
      </c>
      <c r="B28" s="24">
        <v>1167.1400000000001</v>
      </c>
      <c r="C28" s="160">
        <v>832.94999999999993</v>
      </c>
      <c r="D28" s="309">
        <f t="shared" si="2"/>
        <v>7.5967392483723192E-3</v>
      </c>
      <c r="E28" s="259">
        <f t="shared" si="3"/>
        <v>5.8984510431750016E-3</v>
      </c>
      <c r="F28" s="64">
        <f t="shared" si="4"/>
        <v>-0.28633240228250267</v>
      </c>
      <c r="H28" s="24">
        <v>266.15200000000004</v>
      </c>
      <c r="I28" s="160">
        <v>192.81200000000001</v>
      </c>
      <c r="J28" s="309">
        <f t="shared" si="5"/>
        <v>7.3547767886923167E-3</v>
      </c>
      <c r="K28" s="259">
        <f t="shared" si="6"/>
        <v>5.4106602511304943E-3</v>
      </c>
      <c r="L28" s="64">
        <f t="shared" si="0"/>
        <v>-0.2755568246716163</v>
      </c>
      <c r="N28" s="39">
        <f t="shared" si="1"/>
        <v>2.2803776753431468</v>
      </c>
      <c r="O28" s="173">
        <f t="shared" si="1"/>
        <v>2.3148088120535446</v>
      </c>
      <c r="P28" s="64">
        <f t="shared" si="7"/>
        <v>1.5098874665669859E-2</v>
      </c>
    </row>
    <row r="29" spans="1:16" ht="20.100000000000001" customHeight="1" x14ac:dyDescent="0.25">
      <c r="A29" s="13" t="s">
        <v>217</v>
      </c>
      <c r="B29" s="24">
        <v>542.16000000000008</v>
      </c>
      <c r="C29" s="160">
        <v>740.7</v>
      </c>
      <c r="D29" s="309">
        <f t="shared" si="2"/>
        <v>3.5288381435796363E-3</v>
      </c>
      <c r="E29" s="259">
        <f t="shared" si="3"/>
        <v>5.2451920135418986E-3</v>
      </c>
      <c r="F29" s="64">
        <f>(C29-B29)/B29</f>
        <v>0.36620185922974757</v>
      </c>
      <c r="H29" s="24">
        <v>135.40100000000001</v>
      </c>
      <c r="I29" s="160">
        <v>182.90399999999997</v>
      </c>
      <c r="J29" s="309">
        <f t="shared" si="5"/>
        <v>3.7416368539997004E-3</v>
      </c>
      <c r="K29" s="259">
        <f t="shared" si="6"/>
        <v>5.1326235015080584E-3</v>
      </c>
      <c r="L29" s="64">
        <f t="shared" si="0"/>
        <v>0.35083197317597326</v>
      </c>
      <c r="N29" s="39">
        <f t="shared" si="1"/>
        <v>2.4974361812011212</v>
      </c>
      <c r="O29" s="173">
        <f t="shared" si="1"/>
        <v>2.4693398136897522</v>
      </c>
      <c r="P29" s="64">
        <f>(O29-N29)/N29</f>
        <v>-1.1250084275569476E-2</v>
      </c>
    </row>
    <row r="30" spans="1:16" ht="20.100000000000001" customHeight="1" x14ac:dyDescent="0.25">
      <c r="A30" s="13" t="s">
        <v>178</v>
      </c>
      <c r="B30" s="24">
        <v>745.21</v>
      </c>
      <c r="C30" s="160">
        <v>614.49</v>
      </c>
      <c r="D30" s="309">
        <f t="shared" si="2"/>
        <v>4.8504601464087731E-3</v>
      </c>
      <c r="E30" s="259">
        <f t="shared" si="3"/>
        <v>4.3514486842194692E-3</v>
      </c>
      <c r="F30" s="64">
        <f t="shared" si="4"/>
        <v>-0.1754136417922465</v>
      </c>
      <c r="H30" s="24">
        <v>198.376</v>
      </c>
      <c r="I30" s="160">
        <v>179.54500000000002</v>
      </c>
      <c r="J30" s="309">
        <f t="shared" si="5"/>
        <v>5.4818720138628558E-3</v>
      </c>
      <c r="K30" s="259">
        <f t="shared" si="6"/>
        <v>5.0383637677593957E-3</v>
      </c>
      <c r="L30" s="64">
        <f t="shared" si="0"/>
        <v>-9.4925797475501006E-2</v>
      </c>
      <c r="N30" s="39">
        <f t="shared" si="1"/>
        <v>2.6620147341017968</v>
      </c>
      <c r="O30" s="173">
        <f t="shared" si="1"/>
        <v>2.9218538951000017</v>
      </c>
      <c r="P30" s="64">
        <f t="shared" si="7"/>
        <v>9.7609963487252635E-2</v>
      </c>
    </row>
    <row r="31" spans="1:16" ht="20.100000000000001" customHeight="1" x14ac:dyDescent="0.25">
      <c r="A31" s="13" t="s">
        <v>176</v>
      </c>
      <c r="B31" s="24">
        <v>1296</v>
      </c>
      <c r="C31" s="160">
        <v>658.8</v>
      </c>
      <c r="D31" s="309">
        <f t="shared" si="2"/>
        <v>8.4354696659274166E-3</v>
      </c>
      <c r="E31" s="259">
        <f t="shared" si="3"/>
        <v>4.665225460404215E-3</v>
      </c>
      <c r="F31" s="64">
        <f t="shared" si="4"/>
        <v>-0.4916666666666667</v>
      </c>
      <c r="H31" s="24">
        <v>299.08499999999998</v>
      </c>
      <c r="I31" s="160">
        <v>172.386</v>
      </c>
      <c r="J31" s="309">
        <f t="shared" si="5"/>
        <v>8.26483894859344E-3</v>
      </c>
      <c r="K31" s="259">
        <f t="shared" si="6"/>
        <v>4.8374690270905404E-3</v>
      </c>
      <c r="L31" s="64">
        <f t="shared" si="0"/>
        <v>-0.42362204724409447</v>
      </c>
      <c r="N31" s="39">
        <f t="shared" si="1"/>
        <v>2.3077546296296294</v>
      </c>
      <c r="O31" s="173">
        <f t="shared" si="1"/>
        <v>2.6166666666666667</v>
      </c>
      <c r="P31" s="64">
        <f t="shared" si="7"/>
        <v>0.13385826771653556</v>
      </c>
    </row>
    <row r="32" spans="1:16" ht="20.100000000000001" customHeight="1" thickBot="1" x14ac:dyDescent="0.3">
      <c r="A32" s="13" t="s">
        <v>17</v>
      </c>
      <c r="B32" s="24">
        <f>B33-SUM(B7:B31)</f>
        <v>4976.3499999999476</v>
      </c>
      <c r="C32" s="160">
        <f>C33-SUM(C7:C31)</f>
        <v>5414.1800000000512</v>
      </c>
      <c r="D32" s="309">
        <f t="shared" si="2"/>
        <v>3.2390315950646183E-2</v>
      </c>
      <c r="E32" s="259">
        <f t="shared" si="3"/>
        <v>3.8339967187631351E-2</v>
      </c>
      <c r="F32" s="64">
        <f t="shared" si="4"/>
        <v>8.798215559599068E-2</v>
      </c>
      <c r="H32" s="24">
        <f>H33-SUM(H7:H31)</f>
        <v>1350.6720000000059</v>
      </c>
      <c r="I32" s="160">
        <f>I33-SUM(I7:I31)</f>
        <v>1666.6769999999888</v>
      </c>
      <c r="J32" s="309">
        <f t="shared" si="5"/>
        <v>3.7324127095556943E-2</v>
      </c>
      <c r="K32" s="259">
        <f t="shared" si="6"/>
        <v>4.6770029849663698E-2</v>
      </c>
      <c r="L32" s="64">
        <f t="shared" si="0"/>
        <v>0.23396131703328524</v>
      </c>
      <c r="N32" s="39">
        <f t="shared" si="1"/>
        <v>2.714182081244326</v>
      </c>
      <c r="O32" s="173">
        <f t="shared" si="1"/>
        <v>3.0783553557509595</v>
      </c>
      <c r="P32" s="64">
        <f t="shared" si="7"/>
        <v>0.13417422398562037</v>
      </c>
    </row>
    <row r="33" spans="1:16" ht="26.25" customHeight="1" thickBot="1" x14ac:dyDescent="0.3">
      <c r="A33" s="17" t="s">
        <v>18</v>
      </c>
      <c r="B33" s="22">
        <v>153636.96999999994</v>
      </c>
      <c r="C33" s="165">
        <v>141215.04000000007</v>
      </c>
      <c r="D33" s="305">
        <f>SUM(D7:D32)</f>
        <v>1.0000000000000002</v>
      </c>
      <c r="E33" s="306">
        <f>SUM(E7:E32)</f>
        <v>0.99999999999999978</v>
      </c>
      <c r="F33" s="69">
        <f t="shared" si="4"/>
        <v>-8.0852479712401781E-2</v>
      </c>
      <c r="G33" s="2"/>
      <c r="H33" s="22">
        <v>36187.637999999999</v>
      </c>
      <c r="I33" s="165">
        <v>35635.57699999999</v>
      </c>
      <c r="J33" s="305">
        <f>SUM(J7:J32)</f>
        <v>1.0000000000000002</v>
      </c>
      <c r="K33" s="306">
        <f>SUM(K7:K32)</f>
        <v>0.99999999999999989</v>
      </c>
      <c r="L33" s="69">
        <f t="shared" si="0"/>
        <v>-1.5255513498836503E-2</v>
      </c>
      <c r="N33" s="34">
        <f t="shared" si="1"/>
        <v>2.3553990943716223</v>
      </c>
      <c r="O33" s="166">
        <f t="shared" si="1"/>
        <v>2.5234972847084824</v>
      </c>
      <c r="P33" s="69">
        <f t="shared" si="7"/>
        <v>7.1367179659082652E-2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L5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168</v>
      </c>
      <c r="B39" s="45">
        <v>38664.579999999994</v>
      </c>
      <c r="C39" s="167">
        <v>25358.240000000002</v>
      </c>
      <c r="D39" s="309">
        <f t="shared" ref="D39:D61" si="12">B39/$B$62</f>
        <v>0.49463709822372615</v>
      </c>
      <c r="E39" s="308">
        <f t="shared" ref="E39:E61" si="13">C39/$C$62</f>
        <v>0.38211505113403821</v>
      </c>
      <c r="F39" s="64">
        <f>(C39-B39)/B39</f>
        <v>-0.34414805488641009</v>
      </c>
      <c r="H39" s="45">
        <v>7500.2880000000005</v>
      </c>
      <c r="I39" s="167">
        <v>5266.5889999999999</v>
      </c>
      <c r="J39" s="309">
        <f t="shared" ref="J39:J61" si="14">H39/$H$62</f>
        <v>0.447092134997565</v>
      </c>
      <c r="K39" s="308">
        <f t="shared" ref="K39:K61" si="15">I39/$I$62</f>
        <v>0.3474447229834049</v>
      </c>
      <c r="L39" s="64">
        <f t="shared" ref="L39:L62" si="16">(I39-H39)/H39</f>
        <v>-0.29781509723359961</v>
      </c>
      <c r="N39" s="39">
        <f t="shared" ref="N39:O62" si="17">(H39/B39)*10</f>
        <v>1.9398343393358992</v>
      </c>
      <c r="O39" s="172">
        <f t="shared" si="17"/>
        <v>2.0768748146559064</v>
      </c>
      <c r="P39" s="73">
        <f t="shared" si="7"/>
        <v>7.0645452831257172E-2</v>
      </c>
    </row>
    <row r="40" spans="1:16" ht="20.100000000000001" customHeight="1" x14ac:dyDescent="0.25">
      <c r="A40" s="44" t="s">
        <v>164</v>
      </c>
      <c r="B40" s="24">
        <v>10255.140000000001</v>
      </c>
      <c r="C40" s="160">
        <v>10598.45</v>
      </c>
      <c r="D40" s="309">
        <f t="shared" si="12"/>
        <v>0.13119430474811997</v>
      </c>
      <c r="E40" s="259">
        <f t="shared" si="13"/>
        <v>0.15970458768792894</v>
      </c>
      <c r="F40" s="64">
        <f t="shared" ref="F40:F62" si="18">(C40-B40)/B40</f>
        <v>3.3476871110486979E-2</v>
      </c>
      <c r="H40" s="24">
        <v>2345.9210000000003</v>
      </c>
      <c r="I40" s="160">
        <v>2529.8360000000002</v>
      </c>
      <c r="J40" s="309">
        <f t="shared" si="14"/>
        <v>0.13984034058767111</v>
      </c>
      <c r="K40" s="259">
        <f t="shared" si="15"/>
        <v>0.16689705010462089</v>
      </c>
      <c r="L40" s="64">
        <f t="shared" si="16"/>
        <v>7.8397780658427951E-2</v>
      </c>
      <c r="N40" s="39">
        <f t="shared" si="17"/>
        <v>2.2875562888463734</v>
      </c>
      <c r="O40" s="173">
        <f t="shared" si="17"/>
        <v>2.3869867763682424</v>
      </c>
      <c r="P40" s="64">
        <f t="shared" si="7"/>
        <v>4.3465810221444787E-2</v>
      </c>
    </row>
    <row r="41" spans="1:16" ht="20.100000000000001" customHeight="1" x14ac:dyDescent="0.25">
      <c r="A41" s="44" t="s">
        <v>173</v>
      </c>
      <c r="B41" s="24">
        <v>12376.599999999999</v>
      </c>
      <c r="C41" s="160">
        <v>11025.259999999998</v>
      </c>
      <c r="D41" s="309">
        <f t="shared" si="12"/>
        <v>0.15833420432539988</v>
      </c>
      <c r="E41" s="259">
        <f t="shared" si="13"/>
        <v>0.16613604842710161</v>
      </c>
      <c r="F41" s="64">
        <f t="shared" si="18"/>
        <v>-0.10918507506100224</v>
      </c>
      <c r="H41" s="24">
        <v>2673.6759999999999</v>
      </c>
      <c r="I41" s="160">
        <v>2350.21</v>
      </c>
      <c r="J41" s="309">
        <f t="shared" si="14"/>
        <v>0.15937781470948176</v>
      </c>
      <c r="K41" s="259">
        <f t="shared" si="15"/>
        <v>0.15504685526112405</v>
      </c>
      <c r="L41" s="64">
        <f t="shared" si="16"/>
        <v>-0.12098174947151409</v>
      </c>
      <c r="N41" s="39">
        <f t="shared" si="17"/>
        <v>2.1602669553835465</v>
      </c>
      <c r="O41" s="173">
        <f t="shared" si="17"/>
        <v>2.1316594801392439</v>
      </c>
      <c r="P41" s="64">
        <f t="shared" si="7"/>
        <v>-1.3242564847372526E-2</v>
      </c>
    </row>
    <row r="42" spans="1:16" ht="20.100000000000001" customHeight="1" x14ac:dyDescent="0.25">
      <c r="A42" s="44" t="s">
        <v>175</v>
      </c>
      <c r="B42" s="24">
        <v>2515.16</v>
      </c>
      <c r="C42" s="160">
        <v>4597.2</v>
      </c>
      <c r="D42" s="309">
        <f t="shared" si="12"/>
        <v>3.217651514560322E-2</v>
      </c>
      <c r="E42" s="259">
        <f t="shared" si="13"/>
        <v>6.927370799682471E-2</v>
      </c>
      <c r="F42" s="64">
        <f t="shared" si="18"/>
        <v>0.82779624357893733</v>
      </c>
      <c r="H42" s="24">
        <v>614.88</v>
      </c>
      <c r="I42" s="160">
        <v>1050.23</v>
      </c>
      <c r="J42" s="309">
        <f t="shared" si="14"/>
        <v>3.6652994120666131E-2</v>
      </c>
      <c r="K42" s="259">
        <f t="shared" si="15"/>
        <v>6.9285237830189778E-2</v>
      </c>
      <c r="L42" s="64">
        <f t="shared" si="16"/>
        <v>0.70802432995055953</v>
      </c>
      <c r="N42" s="39">
        <f t="shared" si="17"/>
        <v>2.444695367292737</v>
      </c>
      <c r="O42" s="173">
        <f t="shared" si="17"/>
        <v>2.2844992604193859</v>
      </c>
      <c r="P42" s="64">
        <f t="shared" si="7"/>
        <v>-6.5528044523090301E-2</v>
      </c>
    </row>
    <row r="43" spans="1:16" ht="20.100000000000001" customHeight="1" x14ac:dyDescent="0.25">
      <c r="A43" s="44" t="s">
        <v>174</v>
      </c>
      <c r="B43" s="24">
        <v>2911.82</v>
      </c>
      <c r="C43" s="160">
        <v>2870.8399999999997</v>
      </c>
      <c r="D43" s="309">
        <f t="shared" si="12"/>
        <v>3.7250998080150116E-2</v>
      </c>
      <c r="E43" s="259">
        <f t="shared" si="13"/>
        <v>4.3259751993736245E-2</v>
      </c>
      <c r="F43" s="64">
        <f t="shared" si="18"/>
        <v>-1.407367213632727E-2</v>
      </c>
      <c r="H43" s="24">
        <v>891.8</v>
      </c>
      <c r="I43" s="160">
        <v>1042.7740000000001</v>
      </c>
      <c r="J43" s="309">
        <f t="shared" si="14"/>
        <v>5.3160194113989812E-2</v>
      </c>
      <c r="K43" s="259">
        <f t="shared" si="15"/>
        <v>6.8793354401548532E-2</v>
      </c>
      <c r="L43" s="64">
        <f t="shared" si="16"/>
        <v>0.16929132092397417</v>
      </c>
      <c r="N43" s="39">
        <f t="shared" si="17"/>
        <v>3.0626893145867529</v>
      </c>
      <c r="O43" s="173">
        <f t="shared" si="17"/>
        <v>3.6322957740591608</v>
      </c>
      <c r="P43" s="64">
        <f t="shared" si="7"/>
        <v>0.1859824490716469</v>
      </c>
    </row>
    <row r="44" spans="1:16" ht="20.100000000000001" customHeight="1" x14ac:dyDescent="0.25">
      <c r="A44" s="44" t="s">
        <v>169</v>
      </c>
      <c r="B44" s="24">
        <v>2666.86</v>
      </c>
      <c r="C44" s="160">
        <v>2608.0899999999997</v>
      </c>
      <c r="D44" s="309">
        <f t="shared" si="12"/>
        <v>3.4117217664563451E-2</v>
      </c>
      <c r="E44" s="259">
        <f t="shared" si="13"/>
        <v>3.9300457906864733E-2</v>
      </c>
      <c r="F44" s="64">
        <f t="shared" si="18"/>
        <v>-2.2037152306457943E-2</v>
      </c>
      <c r="H44" s="24">
        <v>614.54200000000003</v>
      </c>
      <c r="I44" s="160">
        <v>631.58299999999997</v>
      </c>
      <c r="J44" s="309">
        <f t="shared" si="14"/>
        <v>3.6632845942138968E-2</v>
      </c>
      <c r="K44" s="259">
        <f t="shared" si="15"/>
        <v>4.1666471501009057E-2</v>
      </c>
      <c r="L44" s="64">
        <f t="shared" si="16"/>
        <v>2.7729593746236937E-2</v>
      </c>
      <c r="N44" s="39">
        <f t="shared" si="17"/>
        <v>2.3043654335060708</v>
      </c>
      <c r="O44" s="173">
        <f t="shared" si="17"/>
        <v>2.4216303885218688</v>
      </c>
      <c r="P44" s="64">
        <f t="shared" si="7"/>
        <v>5.0888176549923544E-2</v>
      </c>
    </row>
    <row r="45" spans="1:16" ht="20.100000000000001" customHeight="1" x14ac:dyDescent="0.25">
      <c r="A45" s="44" t="s">
        <v>190</v>
      </c>
      <c r="B45" s="24">
        <v>2406.1799999999998</v>
      </c>
      <c r="C45" s="160">
        <v>2030.6300000000003</v>
      </c>
      <c r="D45" s="309">
        <f t="shared" si="12"/>
        <v>3.0782330831059475E-2</v>
      </c>
      <c r="E45" s="259">
        <f t="shared" si="13"/>
        <v>3.0598901433392542E-2</v>
      </c>
      <c r="F45" s="64">
        <f t="shared" si="18"/>
        <v>-0.15607726770233296</v>
      </c>
      <c r="H45" s="24">
        <v>414.86799999999999</v>
      </c>
      <c r="I45" s="160">
        <v>340.91499999999996</v>
      </c>
      <c r="J45" s="309">
        <f t="shared" si="14"/>
        <v>2.4730279672216558E-2</v>
      </c>
      <c r="K45" s="259">
        <f t="shared" si="15"/>
        <v>2.2490670476828071E-2</v>
      </c>
      <c r="L45" s="64">
        <f t="shared" si="16"/>
        <v>-0.17825669851615461</v>
      </c>
      <c r="N45" s="39">
        <f t="shared" si="17"/>
        <v>1.7241769111205314</v>
      </c>
      <c r="O45" s="173">
        <f t="shared" si="17"/>
        <v>1.6788632099397718</v>
      </c>
      <c r="P45" s="64">
        <f t="shared" si="7"/>
        <v>-2.6281352504198965E-2</v>
      </c>
    </row>
    <row r="46" spans="1:16" ht="20.100000000000001" customHeight="1" x14ac:dyDescent="0.25">
      <c r="A46" s="44" t="s">
        <v>170</v>
      </c>
      <c r="B46" s="24">
        <v>1063.4100000000001</v>
      </c>
      <c r="C46" s="160">
        <v>940.13000000000011</v>
      </c>
      <c r="D46" s="309">
        <f t="shared" si="12"/>
        <v>1.3604235106707295E-2</v>
      </c>
      <c r="E46" s="259">
        <f t="shared" si="13"/>
        <v>1.4166512463902992E-2</v>
      </c>
      <c r="F46" s="64">
        <f t="shared" si="18"/>
        <v>-0.1159289455619187</v>
      </c>
      <c r="H46" s="24">
        <v>328.98599999999999</v>
      </c>
      <c r="I46" s="160">
        <v>312.822</v>
      </c>
      <c r="J46" s="309">
        <f t="shared" si="14"/>
        <v>1.9610854026446571E-2</v>
      </c>
      <c r="K46" s="259">
        <f t="shared" si="15"/>
        <v>2.0637333411267653E-2</v>
      </c>
      <c r="L46" s="64">
        <f t="shared" si="16"/>
        <v>-4.9132789845160549E-2</v>
      </c>
      <c r="N46" s="39">
        <f t="shared" si="17"/>
        <v>3.0936891697463813</v>
      </c>
      <c r="O46" s="173">
        <f t="shared" si="17"/>
        <v>3.3274334400561623</v>
      </c>
      <c r="P46" s="64">
        <f t="shared" si="7"/>
        <v>7.5555189123587094E-2</v>
      </c>
    </row>
    <row r="47" spans="1:16" ht="20.100000000000001" customHeight="1" x14ac:dyDescent="0.25">
      <c r="A47" s="44" t="s">
        <v>188</v>
      </c>
      <c r="B47" s="24">
        <v>175.64999999999998</v>
      </c>
      <c r="C47" s="160">
        <v>1537.73</v>
      </c>
      <c r="D47" s="309">
        <f t="shared" si="12"/>
        <v>2.2470955666141338E-3</v>
      </c>
      <c r="E47" s="259">
        <f t="shared" si="13"/>
        <v>2.3171552031227109E-2</v>
      </c>
      <c r="F47" s="64">
        <f t="shared" si="18"/>
        <v>7.7545118132650162</v>
      </c>
      <c r="H47" s="24">
        <v>43.003000000000007</v>
      </c>
      <c r="I47" s="160">
        <v>311.97399999999999</v>
      </c>
      <c r="J47" s="309">
        <f t="shared" si="14"/>
        <v>2.5634086426148286E-3</v>
      </c>
      <c r="K47" s="259">
        <f t="shared" si="15"/>
        <v>2.0581389587838495E-2</v>
      </c>
      <c r="L47" s="64">
        <f t="shared" si="16"/>
        <v>6.2547031602446328</v>
      </c>
      <c r="N47" s="39">
        <f t="shared" si="17"/>
        <v>2.4482208938229442</v>
      </c>
      <c r="O47" s="173">
        <f t="shared" si="17"/>
        <v>2.028795692351713</v>
      </c>
      <c r="P47" s="64">
        <f t="shared" si="7"/>
        <v>-0.17131836531967939</v>
      </c>
    </row>
    <row r="48" spans="1:16" ht="20.100000000000001" customHeight="1" x14ac:dyDescent="0.25">
      <c r="A48" s="44" t="s">
        <v>177</v>
      </c>
      <c r="B48" s="24">
        <v>1179.5100000000002</v>
      </c>
      <c r="C48" s="160">
        <v>1029.8600000000001</v>
      </c>
      <c r="D48" s="309">
        <f t="shared" si="12"/>
        <v>1.5089505788653788E-2</v>
      </c>
      <c r="E48" s="259">
        <f t="shared" si="13"/>
        <v>1.551862457965934E-2</v>
      </c>
      <c r="F48" s="64">
        <f t="shared" si="18"/>
        <v>-0.12687471916304233</v>
      </c>
      <c r="H48" s="24">
        <v>325.91700000000003</v>
      </c>
      <c r="I48" s="160">
        <v>290.20100000000002</v>
      </c>
      <c r="J48" s="309">
        <f t="shared" si="14"/>
        <v>1.9427910949819712E-2</v>
      </c>
      <c r="K48" s="259">
        <f t="shared" si="15"/>
        <v>1.9144992338401019E-2</v>
      </c>
      <c r="L48" s="64">
        <f t="shared" si="16"/>
        <v>-0.10958618298523859</v>
      </c>
      <c r="N48" s="39">
        <f t="shared" si="17"/>
        <v>2.7631558867665387</v>
      </c>
      <c r="O48" s="173">
        <f t="shared" si="17"/>
        <v>2.8178684481385821</v>
      </c>
      <c r="P48" s="64">
        <f t="shared" si="7"/>
        <v>1.9800750885636188E-2</v>
      </c>
    </row>
    <row r="49" spans="1:16" ht="20.100000000000001" customHeight="1" x14ac:dyDescent="0.25">
      <c r="A49" s="44" t="s">
        <v>186</v>
      </c>
      <c r="B49" s="24">
        <v>641.25</v>
      </c>
      <c r="C49" s="160">
        <v>969.26</v>
      </c>
      <c r="D49" s="309">
        <f t="shared" si="12"/>
        <v>8.2035299293556126E-3</v>
      </c>
      <c r="E49" s="259">
        <f t="shared" si="13"/>
        <v>1.4605462936788115E-2</v>
      </c>
      <c r="F49" s="64">
        <f t="shared" si="18"/>
        <v>0.5115165692007797</v>
      </c>
      <c r="H49" s="24">
        <v>146.79399999999998</v>
      </c>
      <c r="I49" s="160">
        <v>243.32900000000001</v>
      </c>
      <c r="J49" s="309">
        <f t="shared" si="14"/>
        <v>8.7503897003465125E-3</v>
      </c>
      <c r="K49" s="259">
        <f t="shared" si="15"/>
        <v>1.6052776664142378E-2</v>
      </c>
      <c r="L49" s="64">
        <f t="shared" si="16"/>
        <v>0.65762224614085074</v>
      </c>
      <c r="N49" s="39">
        <f t="shared" si="17"/>
        <v>2.2891851851851848</v>
      </c>
      <c r="O49" s="173">
        <f t="shared" si="17"/>
        <v>2.5104615892536577</v>
      </c>
      <c r="P49" s="64">
        <f t="shared" si="7"/>
        <v>9.6661644283082618E-2</v>
      </c>
    </row>
    <row r="50" spans="1:16" ht="20.100000000000001" customHeight="1" x14ac:dyDescent="0.25">
      <c r="A50" s="44" t="s">
        <v>178</v>
      </c>
      <c r="B50" s="24">
        <v>745.21</v>
      </c>
      <c r="C50" s="160">
        <v>614.49</v>
      </c>
      <c r="D50" s="309">
        <f t="shared" si="12"/>
        <v>9.5334932376687671E-3</v>
      </c>
      <c r="E50" s="259">
        <f t="shared" si="13"/>
        <v>9.2595494707580321E-3</v>
      </c>
      <c r="F50" s="64">
        <f t="shared" si="18"/>
        <v>-0.1754136417922465</v>
      </c>
      <c r="H50" s="24">
        <v>198.376</v>
      </c>
      <c r="I50" s="160">
        <v>179.54500000000002</v>
      </c>
      <c r="J50" s="309">
        <f t="shared" si="14"/>
        <v>1.1825192495578429E-2</v>
      </c>
      <c r="K50" s="259">
        <f t="shared" si="15"/>
        <v>1.1844851152815502E-2</v>
      </c>
      <c r="L50" s="64">
        <f t="shared" si="16"/>
        <v>-9.4925797475501006E-2</v>
      </c>
      <c r="N50" s="39">
        <f t="shared" si="17"/>
        <v>2.6620147341017968</v>
      </c>
      <c r="O50" s="173">
        <f t="shared" si="17"/>
        <v>2.9218538951000017</v>
      </c>
      <c r="P50" s="64">
        <f t="shared" si="7"/>
        <v>9.7609963487252635E-2</v>
      </c>
    </row>
    <row r="51" spans="1:16" ht="20.100000000000001" customHeight="1" x14ac:dyDescent="0.25">
      <c r="A51" s="44" t="s">
        <v>176</v>
      </c>
      <c r="B51" s="24">
        <v>1296</v>
      </c>
      <c r="C51" s="160">
        <v>658.8</v>
      </c>
      <c r="D51" s="309">
        <f t="shared" si="12"/>
        <v>1.657976575196082E-2</v>
      </c>
      <c r="E51" s="259">
        <f t="shared" si="13"/>
        <v>9.9272424145802063E-3</v>
      </c>
      <c r="F51" s="64">
        <f t="shared" si="18"/>
        <v>-0.4916666666666667</v>
      </c>
      <c r="H51" s="24">
        <v>299.08499999999998</v>
      </c>
      <c r="I51" s="160">
        <v>172.386</v>
      </c>
      <c r="J51" s="309">
        <f t="shared" si="14"/>
        <v>1.78284555467399E-2</v>
      </c>
      <c r="K51" s="259">
        <f t="shared" si="15"/>
        <v>1.1372561256672437E-2</v>
      </c>
      <c r="L51" s="64">
        <f t="shared" si="16"/>
        <v>-0.42362204724409447</v>
      </c>
      <c r="N51" s="39">
        <f t="shared" si="17"/>
        <v>2.3077546296296294</v>
      </c>
      <c r="O51" s="173">
        <f t="shared" si="17"/>
        <v>2.6166666666666667</v>
      </c>
      <c r="P51" s="64">
        <f t="shared" si="7"/>
        <v>0.13385826771653556</v>
      </c>
    </row>
    <row r="52" spans="1:16" ht="20.100000000000001" customHeight="1" x14ac:dyDescent="0.25">
      <c r="A52" s="44" t="s">
        <v>189</v>
      </c>
      <c r="B52" s="24">
        <v>365.34000000000003</v>
      </c>
      <c r="C52" s="160">
        <v>495.40999999999997</v>
      </c>
      <c r="D52" s="309">
        <f t="shared" si="12"/>
        <v>4.6738052622078436E-3</v>
      </c>
      <c r="E52" s="259">
        <f t="shared" si="13"/>
        <v>7.4651717738421063E-3</v>
      </c>
      <c r="F52" s="64">
        <f t="shared" si="18"/>
        <v>0.35602452509990673</v>
      </c>
      <c r="H52" s="24">
        <v>106.163</v>
      </c>
      <c r="I52" s="160">
        <v>129.185</v>
      </c>
      <c r="J52" s="309">
        <f t="shared" si="14"/>
        <v>6.3283759673957172E-3</v>
      </c>
      <c r="K52" s="259">
        <f t="shared" si="15"/>
        <v>8.5225269218105228E-3</v>
      </c>
      <c r="L52" s="64">
        <f t="shared" si="16"/>
        <v>0.21685521320987544</v>
      </c>
      <c r="N52" s="39">
        <f t="shared" si="17"/>
        <v>2.9058685060491598</v>
      </c>
      <c r="O52" s="173">
        <f t="shared" si="17"/>
        <v>2.6076381179225288</v>
      </c>
      <c r="P52" s="64">
        <f t="shared" si="7"/>
        <v>-0.10263037969743073</v>
      </c>
    </row>
    <row r="53" spans="1:16" ht="20.100000000000001" customHeight="1" x14ac:dyDescent="0.25">
      <c r="A53" s="44" t="s">
        <v>194</v>
      </c>
      <c r="B53" s="24">
        <v>374.81</v>
      </c>
      <c r="C53" s="160">
        <v>514.45000000000005</v>
      </c>
      <c r="D53" s="309">
        <f t="shared" si="12"/>
        <v>4.7949552480651501E-3</v>
      </c>
      <c r="E53" s="259">
        <f t="shared" si="13"/>
        <v>7.752079326321778E-3</v>
      </c>
      <c r="F53" s="64">
        <f t="shared" si="18"/>
        <v>0.37256209812971919</v>
      </c>
      <c r="H53" s="24">
        <v>87.58</v>
      </c>
      <c r="I53" s="160">
        <v>119.782</v>
      </c>
      <c r="J53" s="309">
        <f t="shared" si="14"/>
        <v>5.220643418370966E-3</v>
      </c>
      <c r="K53" s="259">
        <f t="shared" si="15"/>
        <v>7.9021970023478577E-3</v>
      </c>
      <c r="L53" s="64">
        <f t="shared" si="16"/>
        <v>0.36768668645809544</v>
      </c>
      <c r="N53" s="39">
        <f t="shared" si="17"/>
        <v>2.3366505696219417</v>
      </c>
      <c r="O53" s="173">
        <f t="shared" si="17"/>
        <v>2.3283506657595487</v>
      </c>
      <c r="P53" s="64">
        <f t="shared" si="7"/>
        <v>-3.5520518002552133E-3</v>
      </c>
    </row>
    <row r="54" spans="1:16" ht="20.100000000000001" customHeight="1" x14ac:dyDescent="0.25">
      <c r="A54" s="44" t="s">
        <v>193</v>
      </c>
      <c r="B54" s="24">
        <v>64</v>
      </c>
      <c r="C54" s="160">
        <v>108.18</v>
      </c>
      <c r="D54" s="309">
        <f t="shared" si="12"/>
        <v>8.1875386429436142E-4</v>
      </c>
      <c r="E54" s="259">
        <f t="shared" si="13"/>
        <v>1.6301291505909027E-3</v>
      </c>
      <c r="F54" s="64">
        <f t="shared" si="18"/>
        <v>0.69031250000000011</v>
      </c>
      <c r="H54" s="24">
        <v>29.628</v>
      </c>
      <c r="I54" s="160">
        <v>52.538000000000004</v>
      </c>
      <c r="J54" s="309">
        <f t="shared" si="14"/>
        <v>1.7661249508962662E-3</v>
      </c>
      <c r="K54" s="259">
        <f t="shared" si="15"/>
        <v>3.4660101359916501E-3</v>
      </c>
      <c r="L54" s="64">
        <f t="shared" si="16"/>
        <v>0.7732550290265966</v>
      </c>
      <c r="N54" s="39">
        <f t="shared" si="17"/>
        <v>4.6293749999999996</v>
      </c>
      <c r="O54" s="173">
        <f t="shared" si="17"/>
        <v>4.8565354039563688</v>
      </c>
      <c r="P54" s="64">
        <f t="shared" si="7"/>
        <v>4.9069346068609541E-2</v>
      </c>
    </row>
    <row r="55" spans="1:16" ht="20.100000000000001" customHeight="1" x14ac:dyDescent="0.25">
      <c r="A55" s="44" t="s">
        <v>192</v>
      </c>
      <c r="B55" s="24">
        <v>162.53</v>
      </c>
      <c r="C55" s="160">
        <v>100.94999999999999</v>
      </c>
      <c r="D55" s="309">
        <f t="shared" si="12"/>
        <v>2.0792510244337899E-3</v>
      </c>
      <c r="E55" s="259">
        <f t="shared" si="13"/>
        <v>1.5211826377532964E-3</v>
      </c>
      <c r="F55" s="64">
        <f t="shared" si="18"/>
        <v>-0.37888389835722641</v>
      </c>
      <c r="H55" s="24">
        <v>46.748000000000005</v>
      </c>
      <c r="I55" s="160">
        <v>27.753</v>
      </c>
      <c r="J55" s="309">
        <f t="shared" si="14"/>
        <v>2.786648076296026E-3</v>
      </c>
      <c r="K55" s="259">
        <f t="shared" si="15"/>
        <v>1.8309067589968452E-3</v>
      </c>
      <c r="L55" s="64">
        <f t="shared" si="16"/>
        <v>-0.40632754342431765</v>
      </c>
      <c r="N55" s="39">
        <f t="shared" ref="N55:N56" si="19">(H55/B55)*10</f>
        <v>2.8762689964929553</v>
      </c>
      <c r="O55" s="173">
        <f t="shared" ref="O55:O56" si="20">(I55/C55)*10</f>
        <v>2.7491827637444284</v>
      </c>
      <c r="P55" s="64">
        <f t="shared" ref="P55:P56" si="21">(O55-N55)/N55</f>
        <v>-4.4184404484936428E-2</v>
      </c>
    </row>
    <row r="56" spans="1:16" ht="20.100000000000001" customHeight="1" x14ac:dyDescent="0.25">
      <c r="A56" s="44" t="s">
        <v>216</v>
      </c>
      <c r="B56" s="24">
        <v>58.730000000000004</v>
      </c>
      <c r="C56" s="160">
        <v>87.64</v>
      </c>
      <c r="D56" s="309">
        <f t="shared" si="12"/>
        <v>7.5133460078137266E-4</v>
      </c>
      <c r="E56" s="259">
        <f t="shared" si="13"/>
        <v>1.320618587149073E-3</v>
      </c>
      <c r="F56" s="64">
        <f t="shared" si="18"/>
        <v>0.49225268176400466</v>
      </c>
      <c r="H56" s="24">
        <v>17.268000000000001</v>
      </c>
      <c r="I56" s="160">
        <v>25.292000000000002</v>
      </c>
      <c r="J56" s="309">
        <f t="shared" si="14"/>
        <v>1.029345404754851E-3</v>
      </c>
      <c r="K56" s="259">
        <f t="shared" si="15"/>
        <v>1.6685509223704901E-3</v>
      </c>
      <c r="L56" s="64">
        <f t="shared" ref="L56:L57" si="22">(I56-H56)/H56</f>
        <v>0.46467454250637019</v>
      </c>
      <c r="N56" s="39">
        <f t="shared" si="19"/>
        <v>2.9402349736080371</v>
      </c>
      <c r="O56" s="173">
        <f t="shared" si="20"/>
        <v>2.8858968507530807</v>
      </c>
      <c r="P56" s="64">
        <f t="shared" si="21"/>
        <v>-1.8480877665459756E-2</v>
      </c>
    </row>
    <row r="57" spans="1:16" ht="20.100000000000001" customHeight="1" x14ac:dyDescent="0.25">
      <c r="A57" s="44" t="s">
        <v>195</v>
      </c>
      <c r="B57" s="24">
        <v>92.64</v>
      </c>
      <c r="C57" s="160">
        <v>48.81</v>
      </c>
      <c r="D57" s="309">
        <f t="shared" si="12"/>
        <v>1.1851462185660882E-3</v>
      </c>
      <c r="E57" s="259">
        <f t="shared" si="13"/>
        <v>7.3550197670865195E-4</v>
      </c>
      <c r="F57" s="64">
        <f t="shared" si="18"/>
        <v>-0.47312176165803105</v>
      </c>
      <c r="H57" s="24">
        <v>36.067000000000007</v>
      </c>
      <c r="I57" s="160">
        <v>19.805</v>
      </c>
      <c r="J57" s="309">
        <f t="shared" si="14"/>
        <v>2.1499537128383843E-3</v>
      </c>
      <c r="K57" s="259">
        <f t="shared" si="15"/>
        <v>1.3065653573283076E-3</v>
      </c>
      <c r="L57" s="64">
        <f t="shared" si="22"/>
        <v>-0.45088307871461458</v>
      </c>
      <c r="N57" s="39">
        <f t="shared" ref="N57:N58" si="23">(H57/B57)*10</f>
        <v>3.8932426597582048</v>
      </c>
      <c r="O57" s="173">
        <f t="shared" ref="O57:O58" si="24">(I57/C57)*10</f>
        <v>4.0575701700471214</v>
      </c>
      <c r="P57" s="64">
        <f t="shared" ref="P57:P58" si="25">(O57-N57)/N57</f>
        <v>4.22083914746589E-2</v>
      </c>
    </row>
    <row r="58" spans="1:16" ht="20.100000000000001" customHeight="1" x14ac:dyDescent="0.25">
      <c r="A58" s="44" t="s">
        <v>191</v>
      </c>
      <c r="B58" s="24">
        <v>66.490000000000009</v>
      </c>
      <c r="C58" s="160">
        <v>50.370000000000005</v>
      </c>
      <c r="D58" s="309">
        <f t="shared" si="12"/>
        <v>8.5060850682706403E-4</v>
      </c>
      <c r="E58" s="259">
        <f t="shared" si="13"/>
        <v>7.5900910810929728E-4</v>
      </c>
      <c r="F58" s="64">
        <f t="shared" si="18"/>
        <v>-0.24244247255226353</v>
      </c>
      <c r="H58" s="24">
        <v>20.268999999999998</v>
      </c>
      <c r="I58" s="160">
        <v>16.551000000000002</v>
      </c>
      <c r="J58" s="309">
        <f t="shared" si="14"/>
        <v>1.2082350016780214E-3</v>
      </c>
      <c r="K58" s="259">
        <f t="shared" si="15"/>
        <v>1.0918941292169058E-3</v>
      </c>
      <c r="L58" s="64">
        <f t="shared" si="16"/>
        <v>-0.18343282845724981</v>
      </c>
      <c r="N58" s="39">
        <f t="shared" si="23"/>
        <v>3.0484283350879826</v>
      </c>
      <c r="O58" s="173">
        <f t="shared" si="24"/>
        <v>3.2858844550327575</v>
      </c>
      <c r="P58" s="64">
        <f t="shared" si="25"/>
        <v>7.7894604643189522E-2</v>
      </c>
    </row>
    <row r="59" spans="1:16" ht="20.100000000000001" customHeight="1" x14ac:dyDescent="0.25">
      <c r="A59" s="44" t="s">
        <v>196</v>
      </c>
      <c r="B59" s="24">
        <v>22.52</v>
      </c>
      <c r="C59" s="160">
        <v>32.340000000000003</v>
      </c>
      <c r="D59" s="309">
        <f t="shared" ref="D59" si="26">B59/$B$62</f>
        <v>2.8809901599857843E-4</v>
      </c>
      <c r="E59" s="259">
        <f t="shared" ref="E59" si="27">C59/$C$62</f>
        <v>4.8732091634414679E-4</v>
      </c>
      <c r="F59" s="64">
        <f t="shared" si="18"/>
        <v>0.43605683836589715</v>
      </c>
      <c r="H59" s="24">
        <v>7.8960000000000008</v>
      </c>
      <c r="I59" s="160">
        <v>11.13</v>
      </c>
      <c r="J59" s="309">
        <f t="shared" ref="J59:J60" si="28">H59/$H$62</f>
        <v>4.7068052559325367E-4</v>
      </c>
      <c r="K59" s="259">
        <f t="shared" ref="K59:K60" si="29">I59/$I$62</f>
        <v>7.3426268250765278E-4</v>
      </c>
      <c r="L59" s="64">
        <f t="shared" si="16"/>
        <v>0.40957446808510634</v>
      </c>
      <c r="N59" s="39">
        <f t="shared" ref="N59:N60" si="30">(H59/B59)*10</f>
        <v>3.5062166962699823</v>
      </c>
      <c r="O59" s="173">
        <f t="shared" ref="O59:O60" si="31">(I59/C59)*10</f>
        <v>3.4415584415584415</v>
      </c>
      <c r="P59" s="64">
        <f t="shared" ref="P59:P60" si="32">(O59-N59)/N59</f>
        <v>-1.8441032118843719E-2</v>
      </c>
    </row>
    <row r="60" spans="1:16" ht="20.100000000000001" customHeight="1" x14ac:dyDescent="0.25">
      <c r="A60" s="44" t="s">
        <v>237</v>
      </c>
      <c r="B60" s="24">
        <v>13.299999999999999</v>
      </c>
      <c r="C60" s="160">
        <v>43.150000000000006</v>
      </c>
      <c r="D60" s="309">
        <f t="shared" si="12"/>
        <v>1.7014728742367196E-4</v>
      </c>
      <c r="E60" s="259">
        <f t="shared" si="13"/>
        <v>6.502132820114389E-4</v>
      </c>
      <c r="F60" s="64">
        <f t="shared" si="18"/>
        <v>2.2443609022556399</v>
      </c>
      <c r="H60" s="24">
        <v>3.9180000000000001</v>
      </c>
      <c r="I60" s="160">
        <v>10.432</v>
      </c>
      <c r="J60" s="309">
        <f t="shared" si="28"/>
        <v>2.3355196292735154E-4</v>
      </c>
      <c r="K60" s="259">
        <f t="shared" si="29"/>
        <v>6.8821458256242889E-4</v>
      </c>
      <c r="L60" s="64">
        <f t="shared" si="16"/>
        <v>1.6625829504849412</v>
      </c>
      <c r="N60" s="39">
        <f t="shared" si="30"/>
        <v>2.9458646616541357</v>
      </c>
      <c r="O60" s="173">
        <f t="shared" si="31"/>
        <v>2.4176129779837776</v>
      </c>
      <c r="P60" s="64">
        <f t="shared" si="32"/>
        <v>-0.17931973947972848</v>
      </c>
    </row>
    <row r="61" spans="1:16" ht="20.100000000000001" customHeight="1" thickBot="1" x14ac:dyDescent="0.3">
      <c r="A61" s="13" t="s">
        <v>17</v>
      </c>
      <c r="B61" s="24">
        <f>B62-SUM(B39:B60)</f>
        <v>49.840000000011059</v>
      </c>
      <c r="C61" s="160">
        <f>C62-SUM(C39:C60)</f>
        <v>42.560000000041327</v>
      </c>
      <c r="D61" s="309">
        <f t="shared" si="12"/>
        <v>6.3760457181937544E-4</v>
      </c>
      <c r="E61" s="259">
        <f t="shared" si="13"/>
        <v>6.4132276436694577E-4</v>
      </c>
      <c r="F61" s="64">
        <f t="shared" si="18"/>
        <v>-0.14606741572969736</v>
      </c>
      <c r="H61" s="24">
        <f>H62-SUM(H39:H60)</f>
        <v>22.036999999996624</v>
      </c>
      <c r="I61" s="160">
        <f>I62-SUM(I39:I60)</f>
        <v>23.201000000004569</v>
      </c>
      <c r="J61" s="309">
        <f t="shared" si="14"/>
        <v>1.3136254739737766E-3</v>
      </c>
      <c r="K61" s="259">
        <f t="shared" si="15"/>
        <v>1.5306045370047986E-3</v>
      </c>
      <c r="L61" s="64">
        <f t="shared" si="16"/>
        <v>5.2820256841136434E-2</v>
      </c>
      <c r="N61" s="39">
        <f t="shared" si="17"/>
        <v>4.4215489566596577</v>
      </c>
      <c r="O61" s="173">
        <f t="shared" si="17"/>
        <v>5.4513627819506674</v>
      </c>
      <c r="P61" s="64">
        <f t="shared" si="7"/>
        <v>0.23290793235251248</v>
      </c>
    </row>
    <row r="62" spans="1:16" ht="26.25" customHeight="1" thickBot="1" x14ac:dyDescent="0.3">
      <c r="A62" s="17" t="s">
        <v>18</v>
      </c>
      <c r="B62" s="46">
        <v>78167.570000000007</v>
      </c>
      <c r="C62" s="171">
        <v>66362.840000000011</v>
      </c>
      <c r="D62" s="315">
        <f>SUM(D39:D61)</f>
        <v>1</v>
      </c>
      <c r="E62" s="316">
        <f>SUM(E39:E61)</f>
        <v>1.0000000000000004</v>
      </c>
      <c r="F62" s="69">
        <f t="shared" si="18"/>
        <v>-0.15101825475705583</v>
      </c>
      <c r="G62" s="2"/>
      <c r="H62" s="46">
        <v>16775.71</v>
      </c>
      <c r="I62" s="171">
        <v>15158.063000000002</v>
      </c>
      <c r="J62" s="315">
        <f>SUM(J39:J61)</f>
        <v>1</v>
      </c>
      <c r="K62" s="316">
        <f>SUM(K39:K61)</f>
        <v>1.0000000000000004</v>
      </c>
      <c r="L62" s="69">
        <f t="shared" si="16"/>
        <v>-9.642793062111811E-2</v>
      </c>
      <c r="M62" s="2"/>
      <c r="N62" s="34">
        <f t="shared" si="17"/>
        <v>2.1461214669971187</v>
      </c>
      <c r="O62" s="166">
        <f t="shared" si="17"/>
        <v>2.2841190943606389</v>
      </c>
      <c r="P62" s="69">
        <f t="shared" si="7"/>
        <v>6.4300939851558478E-2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B5</f>
        <v>jan-maio</v>
      </c>
      <c r="C66" s="451"/>
      <c r="D66" s="459" t="str">
        <f>B5</f>
        <v>jan-maio</v>
      </c>
      <c r="E66" s="451"/>
      <c r="F66" s="149" t="str">
        <f>F37</f>
        <v>2022/2021</v>
      </c>
      <c r="H66" s="446" t="str">
        <f>B5</f>
        <v>jan-maio</v>
      </c>
      <c r="I66" s="451"/>
      <c r="J66" s="459" t="str">
        <f>B5</f>
        <v>jan-maio</v>
      </c>
      <c r="K66" s="447"/>
      <c r="L66" s="149" t="str">
        <f>L37</f>
        <v>2022/2021</v>
      </c>
      <c r="N66" s="446" t="str">
        <f>B5</f>
        <v>jan-maio</v>
      </c>
      <c r="O66" s="447"/>
      <c r="P66" s="149" t="str">
        <f>P37</f>
        <v>2022/2021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163</v>
      </c>
      <c r="B68" s="45">
        <v>32762.469999999998</v>
      </c>
      <c r="C68" s="167">
        <v>30497.749999999996</v>
      </c>
      <c r="D68" s="309">
        <f>B68/$B$96</f>
        <v>0.43411594633056577</v>
      </c>
      <c r="E68" s="308">
        <f>C68/$C$96</f>
        <v>0.40743959429382176</v>
      </c>
      <c r="F68" s="73">
        <f t="shared" ref="F68:F94" si="33">(C68-B68)/B68</f>
        <v>-6.9125435292271956E-2</v>
      </c>
      <c r="H68" s="24">
        <v>8554.3449999999993</v>
      </c>
      <c r="I68" s="167">
        <v>8529.1569999999992</v>
      </c>
      <c r="J68" s="307">
        <f>H68/$H$96</f>
        <v>0.44067467177912473</v>
      </c>
      <c r="K68" s="308">
        <f>I68/$I$96</f>
        <v>0.41651330332383124</v>
      </c>
      <c r="L68" s="73">
        <f t="shared" ref="L68:L96" si="34">(I68-H68)/H68</f>
        <v>-2.9444685712348641E-3</v>
      </c>
      <c r="N68" s="48">
        <f t="shared" ref="N68:O96" si="35">(H68/B68)*10</f>
        <v>2.6110195598805586</v>
      </c>
      <c r="O68" s="169">
        <f t="shared" si="35"/>
        <v>2.7966512283693064</v>
      </c>
      <c r="P68" s="73">
        <f t="shared" si="7"/>
        <v>7.1095472182996416E-2</v>
      </c>
    </row>
    <row r="69" spans="1:16" ht="20.100000000000001" customHeight="1" x14ac:dyDescent="0.25">
      <c r="A69" s="44" t="s">
        <v>165</v>
      </c>
      <c r="B69" s="24">
        <v>10633.560000000001</v>
      </c>
      <c r="C69" s="160">
        <v>12229.3</v>
      </c>
      <c r="D69" s="309">
        <f t="shared" ref="D69:D95" si="36">B69/$B$96</f>
        <v>0.1408989603733434</v>
      </c>
      <c r="E69" s="259">
        <f t="shared" ref="E69:E95" si="37">C69/$C$96</f>
        <v>0.16337929947282781</v>
      </c>
      <c r="F69" s="64">
        <f t="shared" si="33"/>
        <v>0.1500663935690397</v>
      </c>
      <c r="H69" s="24">
        <v>2363.163</v>
      </c>
      <c r="I69" s="160">
        <v>2725.1930000000002</v>
      </c>
      <c r="J69" s="258">
        <f t="shared" ref="J69:J96" si="38">H69/$H$96</f>
        <v>0.12173767592791404</v>
      </c>
      <c r="K69" s="259">
        <f t="shared" ref="K69:K96" si="39">I69/$I$96</f>
        <v>0.13308221886699728</v>
      </c>
      <c r="L69" s="64">
        <f t="shared" si="34"/>
        <v>0.15319721915077386</v>
      </c>
      <c r="N69" s="47">
        <f t="shared" si="35"/>
        <v>2.2223629715730193</v>
      </c>
      <c r="O69" s="163">
        <f t="shared" si="35"/>
        <v>2.2284129099784948</v>
      </c>
      <c r="P69" s="64">
        <f t="shared" si="7"/>
        <v>2.7222998595919229E-3</v>
      </c>
    </row>
    <row r="70" spans="1:16" ht="20.100000000000001" customHeight="1" x14ac:dyDescent="0.25">
      <c r="A70" s="44" t="s">
        <v>167</v>
      </c>
      <c r="B70" s="24">
        <v>8113.12</v>
      </c>
      <c r="C70" s="160">
        <v>7873.43</v>
      </c>
      <c r="D70" s="309">
        <f t="shared" si="36"/>
        <v>0.10750211343935423</v>
      </c>
      <c r="E70" s="259">
        <f t="shared" si="37"/>
        <v>0.10518635390810159</v>
      </c>
      <c r="F70" s="64">
        <f t="shared" si="33"/>
        <v>-2.9543504841540568E-2</v>
      </c>
      <c r="H70" s="24">
        <v>2473.6400000000003</v>
      </c>
      <c r="I70" s="160">
        <v>2656.433</v>
      </c>
      <c r="J70" s="258">
        <f t="shared" si="38"/>
        <v>0.12742886744686055</v>
      </c>
      <c r="K70" s="259">
        <f t="shared" si="39"/>
        <v>0.12972438939609568</v>
      </c>
      <c r="L70" s="64">
        <f t="shared" si="34"/>
        <v>7.3896363254151637E-2</v>
      </c>
      <c r="N70" s="47">
        <f t="shared" si="35"/>
        <v>3.0489380164474338</v>
      </c>
      <c r="O70" s="163">
        <f t="shared" si="35"/>
        <v>3.3739208959754512</v>
      </c>
      <c r="P70" s="64">
        <f t="shared" si="7"/>
        <v>0.10658887710242186</v>
      </c>
    </row>
    <row r="71" spans="1:16" ht="20.100000000000001" customHeight="1" x14ac:dyDescent="0.25">
      <c r="A71" s="44" t="s">
        <v>166</v>
      </c>
      <c r="B71" s="24">
        <v>6219.82</v>
      </c>
      <c r="C71" s="160">
        <v>7535.3099999999995</v>
      </c>
      <c r="D71" s="309">
        <f t="shared" si="36"/>
        <v>8.2415124540542256E-2</v>
      </c>
      <c r="E71" s="259">
        <f t="shared" si="37"/>
        <v>0.10066918540804413</v>
      </c>
      <c r="F71" s="64">
        <f t="shared" si="33"/>
        <v>0.21149968970163122</v>
      </c>
      <c r="H71" s="24">
        <v>1459.913</v>
      </c>
      <c r="I71" s="160">
        <v>2003.4350000000002</v>
      </c>
      <c r="J71" s="258">
        <f t="shared" si="38"/>
        <v>7.5207006743482685E-2</v>
      </c>
      <c r="K71" s="259">
        <f t="shared" si="39"/>
        <v>9.7835850582253331E-2</v>
      </c>
      <c r="L71" s="64">
        <f t="shared" si="34"/>
        <v>0.37229752731840882</v>
      </c>
      <c r="N71" s="47">
        <f t="shared" si="35"/>
        <v>2.3471949349016534</v>
      </c>
      <c r="O71" s="163">
        <f t="shared" si="35"/>
        <v>2.6587293687983644</v>
      </c>
      <c r="P71" s="64">
        <f t="shared" si="7"/>
        <v>0.13272627222577241</v>
      </c>
    </row>
    <row r="72" spans="1:16" ht="20.100000000000001" customHeight="1" x14ac:dyDescent="0.25">
      <c r="A72" s="44" t="s">
        <v>171</v>
      </c>
      <c r="B72" s="24">
        <v>4283.8900000000003</v>
      </c>
      <c r="C72" s="160">
        <v>3555.3100000000004</v>
      </c>
      <c r="D72" s="309">
        <f t="shared" si="36"/>
        <v>5.6763270941600177E-2</v>
      </c>
      <c r="E72" s="259">
        <f t="shared" si="37"/>
        <v>4.7497735537499246E-2</v>
      </c>
      <c r="F72" s="64">
        <f t="shared" si="33"/>
        <v>-0.17007439500080532</v>
      </c>
      <c r="H72" s="24">
        <v>1204.9030000000002</v>
      </c>
      <c r="I72" s="160">
        <v>1024.307</v>
      </c>
      <c r="J72" s="258">
        <f t="shared" si="38"/>
        <v>6.2070238463691009E-2</v>
      </c>
      <c r="K72" s="259">
        <f t="shared" si="39"/>
        <v>5.0021062126974998E-2</v>
      </c>
      <c r="L72" s="64">
        <f t="shared" si="34"/>
        <v>-0.1498842645424571</v>
      </c>
      <c r="N72" s="47">
        <f t="shared" si="35"/>
        <v>2.8126375793962968</v>
      </c>
      <c r="O72" s="163">
        <f t="shared" si="35"/>
        <v>2.8810624108727505</v>
      </c>
      <c r="P72" s="64">
        <f t="shared" ref="P72:P86" si="40">(O72-N72)/N72</f>
        <v>2.4327638931404879E-2</v>
      </c>
    </row>
    <row r="73" spans="1:16" ht="20.100000000000001" customHeight="1" x14ac:dyDescent="0.25">
      <c r="A73" s="44" t="s">
        <v>181</v>
      </c>
      <c r="B73" s="24">
        <v>2902.1800000000003</v>
      </c>
      <c r="C73" s="160">
        <v>2421.44</v>
      </c>
      <c r="D73" s="309">
        <f t="shared" si="36"/>
        <v>3.8455055956453883E-2</v>
      </c>
      <c r="E73" s="259">
        <f t="shared" si="37"/>
        <v>3.2349616978525689E-2</v>
      </c>
      <c r="F73" s="64">
        <f t="shared" si="33"/>
        <v>-0.16564789227408369</v>
      </c>
      <c r="H73" s="24">
        <v>758.53700000000003</v>
      </c>
      <c r="I73" s="160">
        <v>707.75300000000004</v>
      </c>
      <c r="J73" s="258">
        <f t="shared" si="38"/>
        <v>3.9075819774316088E-2</v>
      </c>
      <c r="K73" s="259">
        <f t="shared" si="39"/>
        <v>3.4562447375203857E-2</v>
      </c>
      <c r="L73" s="64">
        <f t="shared" si="34"/>
        <v>-6.6949931249233707E-2</v>
      </c>
      <c r="N73" s="47">
        <f t="shared" si="35"/>
        <v>2.6136800611953772</v>
      </c>
      <c r="O73" s="163">
        <f t="shared" si="35"/>
        <v>2.9228599511034759</v>
      </c>
      <c r="P73" s="64">
        <f t="shared" si="40"/>
        <v>0.11829293665219834</v>
      </c>
    </row>
    <row r="74" spans="1:16" ht="20.100000000000001" customHeight="1" x14ac:dyDescent="0.25">
      <c r="A74" s="44" t="s">
        <v>206</v>
      </c>
      <c r="B74" s="24">
        <v>895.23</v>
      </c>
      <c r="C74" s="160">
        <v>1834.4099999999999</v>
      </c>
      <c r="D74" s="309">
        <f t="shared" si="36"/>
        <v>1.18621587027325E-2</v>
      </c>
      <c r="E74" s="259">
        <f t="shared" si="37"/>
        <v>2.4507095315835743E-2</v>
      </c>
      <c r="F74" s="64">
        <f t="shared" si="33"/>
        <v>1.0490935290372305</v>
      </c>
      <c r="H74" s="24">
        <v>181.042</v>
      </c>
      <c r="I74" s="160">
        <v>416.452</v>
      </c>
      <c r="J74" s="258">
        <f t="shared" si="38"/>
        <v>9.3263276064077735E-3</v>
      </c>
      <c r="K74" s="259">
        <f t="shared" si="39"/>
        <v>2.033703895892832E-2</v>
      </c>
      <c r="L74" s="64">
        <f t="shared" si="34"/>
        <v>1.3003060063410701</v>
      </c>
      <c r="N74" s="47">
        <f t="shared" si="35"/>
        <v>2.0222959462931316</v>
      </c>
      <c r="O74" s="163">
        <f t="shared" si="35"/>
        <v>2.2702231235111019</v>
      </c>
      <c r="P74" s="64">
        <f t="shared" si="40"/>
        <v>0.1225968818621334</v>
      </c>
    </row>
    <row r="75" spans="1:16" ht="20.100000000000001" customHeight="1" x14ac:dyDescent="0.25">
      <c r="A75" s="44" t="s">
        <v>199</v>
      </c>
      <c r="B75" s="24">
        <v>2122.19</v>
      </c>
      <c r="C75" s="160">
        <v>1554.48</v>
      </c>
      <c r="D75" s="309">
        <f t="shared" si="36"/>
        <v>2.8119873750155695E-2</v>
      </c>
      <c r="E75" s="259">
        <f t="shared" si="37"/>
        <v>2.0767325476071515E-2</v>
      </c>
      <c r="F75" s="64">
        <f t="shared" si="33"/>
        <v>-0.26751139153421705</v>
      </c>
      <c r="H75" s="24">
        <v>469.12700000000001</v>
      </c>
      <c r="I75" s="160">
        <v>317.34800000000001</v>
      </c>
      <c r="J75" s="258">
        <f t="shared" si="38"/>
        <v>2.4166945189576228E-2</v>
      </c>
      <c r="K75" s="259">
        <f t="shared" si="39"/>
        <v>1.5497388989698655E-2</v>
      </c>
      <c r="L75" s="64">
        <f t="shared" si="34"/>
        <v>-0.32353499159076327</v>
      </c>
      <c r="N75" s="47">
        <f t="shared" ref="N75" si="41">(H75/B75)*10</f>
        <v>2.2105796370730237</v>
      </c>
      <c r="O75" s="163">
        <f t="shared" ref="O75" si="42">(I75/C75)*10</f>
        <v>2.0415058411816172</v>
      </c>
      <c r="P75" s="64">
        <f t="shared" ref="P75" si="43">(O75-N75)/N75</f>
        <v>-7.6483919898616817E-2</v>
      </c>
    </row>
    <row r="76" spans="1:16" ht="20.100000000000001" customHeight="1" x14ac:dyDescent="0.25">
      <c r="A76" s="44" t="s">
        <v>179</v>
      </c>
      <c r="B76" s="24">
        <v>984.96</v>
      </c>
      <c r="C76" s="160">
        <v>835.59999999999991</v>
      </c>
      <c r="D76" s="309">
        <f t="shared" si="36"/>
        <v>1.305111740652503E-2</v>
      </c>
      <c r="E76" s="259">
        <f t="shared" si="37"/>
        <v>1.1163332540660129E-2</v>
      </c>
      <c r="F76" s="64">
        <f t="shared" si="33"/>
        <v>-0.15164067576348292</v>
      </c>
      <c r="H76" s="24">
        <v>343.48200000000003</v>
      </c>
      <c r="I76" s="160">
        <v>278.37099999999998</v>
      </c>
      <c r="J76" s="258">
        <f t="shared" si="38"/>
        <v>1.769437842547119E-2</v>
      </c>
      <c r="K76" s="259">
        <f t="shared" si="39"/>
        <v>1.3593984113501279E-2</v>
      </c>
      <c r="L76" s="64">
        <f t="shared" si="34"/>
        <v>-0.18956160730402188</v>
      </c>
      <c r="N76" s="47">
        <f t="shared" si="35"/>
        <v>3.4872685185185186</v>
      </c>
      <c r="O76" s="163">
        <f t="shared" si="35"/>
        <v>3.3313906175203449</v>
      </c>
      <c r="P76" s="64">
        <f t="shared" si="40"/>
        <v>-4.4699139217531381E-2</v>
      </c>
    </row>
    <row r="77" spans="1:16" ht="20.100000000000001" customHeight="1" x14ac:dyDescent="0.25">
      <c r="A77" s="44" t="s">
        <v>209</v>
      </c>
      <c r="B77" s="24">
        <v>1136.53</v>
      </c>
      <c r="C77" s="160">
        <v>1051.2</v>
      </c>
      <c r="D77" s="309">
        <f t="shared" si="36"/>
        <v>1.5059481061198315E-2</v>
      </c>
      <c r="E77" s="259">
        <f t="shared" si="37"/>
        <v>1.4043675402994171E-2</v>
      </c>
      <c r="F77" s="64">
        <f t="shared" si="33"/>
        <v>-7.5079408374613896E-2</v>
      </c>
      <c r="H77" s="24">
        <v>229.125</v>
      </c>
      <c r="I77" s="160">
        <v>212.34100000000001</v>
      </c>
      <c r="J77" s="258">
        <f t="shared" si="38"/>
        <v>1.1803309800036351E-2</v>
      </c>
      <c r="K77" s="259">
        <f t="shared" si="39"/>
        <v>1.0369471606758518E-2</v>
      </c>
      <c r="L77" s="64">
        <f t="shared" si="34"/>
        <v>-7.325259138025092E-2</v>
      </c>
      <c r="N77" s="47">
        <f t="shared" si="35"/>
        <v>2.0160048568889515</v>
      </c>
      <c r="O77" s="163">
        <f t="shared" si="35"/>
        <v>2.0199866818873669</v>
      </c>
      <c r="P77" s="64">
        <f t="shared" si="40"/>
        <v>1.9751068479864809E-3</v>
      </c>
    </row>
    <row r="78" spans="1:16" ht="20.100000000000001" customHeight="1" x14ac:dyDescent="0.25">
      <c r="A78" s="44" t="s">
        <v>172</v>
      </c>
      <c r="B78" s="24">
        <v>1167.1400000000001</v>
      </c>
      <c r="C78" s="160">
        <v>832.94999999999993</v>
      </c>
      <c r="D78" s="309">
        <f t="shared" si="36"/>
        <v>1.546507591156151E-2</v>
      </c>
      <c r="E78" s="259">
        <f t="shared" si="37"/>
        <v>1.112792943961567E-2</v>
      </c>
      <c r="F78" s="64">
        <f t="shared" si="33"/>
        <v>-0.28633240228250267</v>
      </c>
      <c r="H78" s="24">
        <v>266.15200000000004</v>
      </c>
      <c r="I78" s="160">
        <v>192.81200000000001</v>
      </c>
      <c r="J78" s="258">
        <f t="shared" si="38"/>
        <v>1.3710745269609494E-2</v>
      </c>
      <c r="K78" s="259">
        <f t="shared" si="39"/>
        <v>9.4157913895212119E-3</v>
      </c>
      <c r="L78" s="64">
        <f t="shared" si="34"/>
        <v>-0.2755568246716163</v>
      </c>
      <c r="N78" s="47">
        <f t="shared" si="35"/>
        <v>2.2803776753431468</v>
      </c>
      <c r="O78" s="163">
        <f t="shared" si="35"/>
        <v>2.3148088120535446</v>
      </c>
      <c r="P78" s="64">
        <f t="shared" si="40"/>
        <v>1.5098874665669859E-2</v>
      </c>
    </row>
    <row r="79" spans="1:16" ht="20.100000000000001" customHeight="1" x14ac:dyDescent="0.25">
      <c r="A79" s="44" t="s">
        <v>217</v>
      </c>
      <c r="B79" s="24">
        <v>542.16000000000008</v>
      </c>
      <c r="C79" s="160">
        <v>740.7</v>
      </c>
      <c r="D79" s="309">
        <f t="shared" si="36"/>
        <v>7.1838387478898747E-3</v>
      </c>
      <c r="E79" s="259">
        <f t="shared" si="37"/>
        <v>9.8955007334453789E-3</v>
      </c>
      <c r="F79" s="64">
        <f t="shared" si="33"/>
        <v>0.36620185922974757</v>
      </c>
      <c r="H79" s="24">
        <v>135.40100000000001</v>
      </c>
      <c r="I79" s="160">
        <v>182.90399999999997</v>
      </c>
      <c r="J79" s="258">
        <f t="shared" si="38"/>
        <v>6.9751443545432498E-3</v>
      </c>
      <c r="K79" s="259">
        <f t="shared" si="39"/>
        <v>8.9319435943249759E-3</v>
      </c>
      <c r="L79" s="64">
        <f t="shared" si="34"/>
        <v>0.35083197317597326</v>
      </c>
      <c r="N79" s="47">
        <f t="shared" si="35"/>
        <v>2.4974361812011212</v>
      </c>
      <c r="O79" s="163">
        <f t="shared" si="35"/>
        <v>2.4693398136897522</v>
      </c>
      <c r="P79" s="64">
        <f t="shared" si="40"/>
        <v>-1.1250084275569476E-2</v>
      </c>
    </row>
    <row r="80" spans="1:16" ht="20.100000000000001" customHeight="1" x14ac:dyDescent="0.25">
      <c r="A80" s="44" t="s">
        <v>184</v>
      </c>
      <c r="B80" s="24">
        <v>172.9</v>
      </c>
      <c r="C80" s="160">
        <v>536.00000000000011</v>
      </c>
      <c r="D80" s="309">
        <f t="shared" si="36"/>
        <v>2.2909947607904664E-3</v>
      </c>
      <c r="E80" s="259">
        <f t="shared" si="37"/>
        <v>7.1607781735206211E-3</v>
      </c>
      <c r="F80" s="64">
        <f t="shared" si="33"/>
        <v>2.1000578368999427</v>
      </c>
      <c r="H80" s="24">
        <v>52.751999999999995</v>
      </c>
      <c r="I80" s="160">
        <v>161.756</v>
      </c>
      <c r="J80" s="258">
        <f t="shared" si="38"/>
        <v>2.7175044127507584E-3</v>
      </c>
      <c r="K80" s="259">
        <f t="shared" si="39"/>
        <v>7.8992010455956729E-3</v>
      </c>
      <c r="L80" s="64">
        <f t="shared" si="34"/>
        <v>2.0663481953290872</v>
      </c>
      <c r="N80" s="47">
        <f t="shared" si="35"/>
        <v>3.0510121457489876</v>
      </c>
      <c r="O80" s="163">
        <f t="shared" si="35"/>
        <v>3.017835820895522</v>
      </c>
      <c r="P80" s="64">
        <f t="shared" si="40"/>
        <v>-1.0873875051494153E-2</v>
      </c>
    </row>
    <row r="81" spans="1:16" ht="20.100000000000001" customHeight="1" x14ac:dyDescent="0.25">
      <c r="A81" s="44" t="s">
        <v>207</v>
      </c>
      <c r="B81" s="24">
        <v>358.76</v>
      </c>
      <c r="C81" s="160">
        <v>460.27</v>
      </c>
      <c r="D81" s="309">
        <f t="shared" si="36"/>
        <v>4.7537147506141568E-3</v>
      </c>
      <c r="E81" s="259">
        <f t="shared" si="37"/>
        <v>6.1490510632954019E-3</v>
      </c>
      <c r="F81" s="64">
        <f t="shared" si="33"/>
        <v>0.28294681681346862</v>
      </c>
      <c r="H81" s="24">
        <v>104.69099999999999</v>
      </c>
      <c r="I81" s="160">
        <v>133.94300000000001</v>
      </c>
      <c r="J81" s="258">
        <f t="shared" si="38"/>
        <v>5.3931273596316658E-3</v>
      </c>
      <c r="K81" s="259">
        <f t="shared" si="39"/>
        <v>6.5409795349181564E-3</v>
      </c>
      <c r="L81" s="64">
        <f t="shared" si="34"/>
        <v>0.27941274799170918</v>
      </c>
      <c r="N81" s="47">
        <f t="shared" si="35"/>
        <v>2.918134686141153</v>
      </c>
      <c r="O81" s="163">
        <f t="shared" si="35"/>
        <v>2.9100962478545207</v>
      </c>
      <c r="P81" s="64">
        <f t="shared" si="40"/>
        <v>-2.7546495111444224E-3</v>
      </c>
    </row>
    <row r="82" spans="1:16" ht="20.100000000000001" customHeight="1" x14ac:dyDescent="0.25">
      <c r="A82" s="44" t="s">
        <v>183</v>
      </c>
      <c r="B82" s="24">
        <v>18.22</v>
      </c>
      <c r="C82" s="160">
        <v>118.36</v>
      </c>
      <c r="D82" s="309">
        <f t="shared" si="36"/>
        <v>2.414223513105974E-4</v>
      </c>
      <c r="E82" s="259">
        <f t="shared" si="37"/>
        <v>1.5812494489139935E-3</v>
      </c>
      <c r="F82" s="64">
        <f t="shared" si="33"/>
        <v>5.4961580680570803</v>
      </c>
      <c r="H82" s="24">
        <v>17.302</v>
      </c>
      <c r="I82" s="160">
        <v>125.42</v>
      </c>
      <c r="J82" s="258">
        <f t="shared" si="38"/>
        <v>8.9130765372713128E-4</v>
      </c>
      <c r="K82" s="259">
        <f t="shared" si="39"/>
        <v>6.1247669028574479E-3</v>
      </c>
      <c r="L82" s="64">
        <f t="shared" si="34"/>
        <v>6.2488729626632757</v>
      </c>
      <c r="N82" s="47">
        <f t="shared" si="35"/>
        <v>9.4961580680570794</v>
      </c>
      <c r="O82" s="163">
        <f t="shared" si="35"/>
        <v>10.596485299087529</v>
      </c>
      <c r="P82" s="64">
        <f t="shared" si="40"/>
        <v>0.11587077880808461</v>
      </c>
    </row>
    <row r="83" spans="1:16" ht="20.100000000000001" customHeight="1" x14ac:dyDescent="0.25">
      <c r="A83" s="44" t="s">
        <v>205</v>
      </c>
      <c r="B83" s="24">
        <v>236.73000000000002</v>
      </c>
      <c r="C83" s="160">
        <v>229.72</v>
      </c>
      <c r="D83" s="309">
        <f t="shared" si="36"/>
        <v>3.1367680145860445E-3</v>
      </c>
      <c r="E83" s="259">
        <f t="shared" si="37"/>
        <v>3.0689812724275312E-3</v>
      </c>
      <c r="F83" s="64">
        <f t="shared" si="33"/>
        <v>-2.9611794026950612E-2</v>
      </c>
      <c r="H83" s="24">
        <v>88.128999999999991</v>
      </c>
      <c r="I83" s="160">
        <v>117.986</v>
      </c>
      <c r="J83" s="258">
        <f t="shared" si="38"/>
        <v>4.5399405973481875E-3</v>
      </c>
      <c r="K83" s="259">
        <f t="shared" si="39"/>
        <v>5.7617345543018563E-3</v>
      </c>
      <c r="L83" s="64">
        <f t="shared" si="34"/>
        <v>0.33878745929262805</v>
      </c>
      <c r="N83" s="47">
        <f t="shared" si="35"/>
        <v>3.722764330672073</v>
      </c>
      <c r="O83" s="163">
        <f t="shared" si="35"/>
        <v>5.1360787045098375</v>
      </c>
      <c r="P83" s="64">
        <f t="shared" si="40"/>
        <v>0.37964110760205388</v>
      </c>
    </row>
    <row r="84" spans="1:16" ht="20.100000000000001" customHeight="1" x14ac:dyDescent="0.25">
      <c r="A84" s="44" t="s">
        <v>182</v>
      </c>
      <c r="B84" s="24">
        <v>656.28</v>
      </c>
      <c r="C84" s="160">
        <v>265.7</v>
      </c>
      <c r="D84" s="309">
        <f t="shared" si="36"/>
        <v>8.6959747924324291E-3</v>
      </c>
      <c r="E84" s="259">
        <f t="shared" si="37"/>
        <v>3.5496618669858741E-3</v>
      </c>
      <c r="F84" s="64">
        <f t="shared" si="33"/>
        <v>-0.59514231730358991</v>
      </c>
      <c r="H84" s="24">
        <v>120.43899999999999</v>
      </c>
      <c r="I84" s="160">
        <v>72.785000000000011</v>
      </c>
      <c r="J84" s="258">
        <f t="shared" si="38"/>
        <v>6.2043811413271272E-3</v>
      </c>
      <c r="K84" s="259">
        <f t="shared" si="39"/>
        <v>3.5543865334434653E-3</v>
      </c>
      <c r="L84" s="64">
        <f t="shared" si="34"/>
        <v>-0.39566917692773923</v>
      </c>
      <c r="N84" s="47">
        <f t="shared" si="35"/>
        <v>1.8351770585725604</v>
      </c>
      <c r="O84" s="163">
        <f t="shared" si="35"/>
        <v>2.7393677079412875</v>
      </c>
      <c r="P84" s="64">
        <f t="shared" si="40"/>
        <v>0.49269940747408086</v>
      </c>
    </row>
    <row r="85" spans="1:16" ht="20.100000000000001" customHeight="1" x14ac:dyDescent="0.25">
      <c r="A85" s="44" t="s">
        <v>203</v>
      </c>
      <c r="B85" s="24">
        <v>36.72</v>
      </c>
      <c r="C85" s="160">
        <v>244.25</v>
      </c>
      <c r="D85" s="309">
        <f t="shared" si="36"/>
        <v>4.8655481559413486E-4</v>
      </c>
      <c r="E85" s="259">
        <f t="shared" si="37"/>
        <v>3.2630971434373345E-3</v>
      </c>
      <c r="F85" s="64">
        <f t="shared" si="33"/>
        <v>5.6516884531590419</v>
      </c>
      <c r="H85" s="24">
        <v>9.8640000000000008</v>
      </c>
      <c r="I85" s="160">
        <v>53.959000000000003</v>
      </c>
      <c r="J85" s="258">
        <f t="shared" si="38"/>
        <v>5.0814118000025563E-4</v>
      </c>
      <c r="K85" s="259">
        <f t="shared" si="39"/>
        <v>2.635036655328377E-3</v>
      </c>
      <c r="L85" s="64">
        <f t="shared" si="34"/>
        <v>4.4702960259529601</v>
      </c>
      <c r="N85" s="47">
        <f t="shared" si="35"/>
        <v>2.6862745098039218</v>
      </c>
      <c r="O85" s="163">
        <f t="shared" si="35"/>
        <v>2.2091709314227228</v>
      </c>
      <c r="P85" s="64">
        <f t="shared" si="40"/>
        <v>-0.17760790144117625</v>
      </c>
    </row>
    <row r="86" spans="1:16" ht="20.100000000000001" customHeight="1" x14ac:dyDescent="0.25">
      <c r="A86" s="44" t="s">
        <v>187</v>
      </c>
      <c r="B86" s="24">
        <v>151.71</v>
      </c>
      <c r="C86" s="160">
        <v>172.49</v>
      </c>
      <c r="D86" s="309">
        <f t="shared" si="36"/>
        <v>2.010218711159755E-3</v>
      </c>
      <c r="E86" s="259">
        <f t="shared" si="37"/>
        <v>2.3044078864749473E-3</v>
      </c>
      <c r="F86" s="64">
        <f t="shared" si="33"/>
        <v>0.13697185419550459</v>
      </c>
      <c r="H86" s="24">
        <v>40.442000000000007</v>
      </c>
      <c r="I86" s="160">
        <v>52.646999999999998</v>
      </c>
      <c r="J86" s="258">
        <f t="shared" si="38"/>
        <v>2.0833582321137818E-3</v>
      </c>
      <c r="K86" s="259">
        <f t="shared" si="39"/>
        <v>2.5709663780476484E-3</v>
      </c>
      <c r="L86" s="64">
        <f t="shared" si="34"/>
        <v>0.30179021809010409</v>
      </c>
      <c r="N86" s="47">
        <f t="shared" si="35"/>
        <v>2.6657438534045221</v>
      </c>
      <c r="O86" s="163">
        <f t="shared" si="35"/>
        <v>3.0521769377934946</v>
      </c>
      <c r="P86" s="64">
        <f t="shared" si="40"/>
        <v>0.14496257166473223</v>
      </c>
    </row>
    <row r="87" spans="1:16" ht="20.100000000000001" customHeight="1" x14ac:dyDescent="0.25">
      <c r="A87" s="44" t="s">
        <v>201</v>
      </c>
      <c r="B87" s="24">
        <v>104.74000000000002</v>
      </c>
      <c r="C87" s="160">
        <v>165.37999999999997</v>
      </c>
      <c r="D87" s="309">
        <f t="shared" si="36"/>
        <v>1.387847259949066E-3</v>
      </c>
      <c r="E87" s="259">
        <f t="shared" si="37"/>
        <v>2.2094206983896266E-3</v>
      </c>
      <c r="F87" s="64">
        <f t="shared" si="33"/>
        <v>0.57895741836929471</v>
      </c>
      <c r="H87" s="24">
        <v>30.305999999999997</v>
      </c>
      <c r="I87" s="160">
        <v>49.832000000000001</v>
      </c>
      <c r="J87" s="258">
        <f t="shared" si="38"/>
        <v>1.5612050487720747E-3</v>
      </c>
      <c r="K87" s="259">
        <f t="shared" si="39"/>
        <v>2.4334985194003535E-3</v>
      </c>
      <c r="L87" s="64">
        <f t="shared" si="34"/>
        <v>0.64429485910380802</v>
      </c>
      <c r="N87" s="47">
        <f t="shared" ref="N87:N91" si="44">(H87/B87)*10</f>
        <v>2.8934504487301882</v>
      </c>
      <c r="O87" s="163">
        <f t="shared" ref="O87:O91" si="45">(I87/C87)*10</f>
        <v>3.013181763211997</v>
      </c>
      <c r="P87" s="64">
        <f t="shared" ref="P87:P91" si="46">(O87-N87)/N87</f>
        <v>4.1380115748778007E-2</v>
      </c>
    </row>
    <row r="88" spans="1:16" ht="20.100000000000001" customHeight="1" x14ac:dyDescent="0.25">
      <c r="A88" s="44" t="s">
        <v>204</v>
      </c>
      <c r="B88" s="24">
        <v>347.5</v>
      </c>
      <c r="C88" s="160">
        <v>295.77</v>
      </c>
      <c r="D88" s="309">
        <f t="shared" si="36"/>
        <v>4.6045152074880684E-3</v>
      </c>
      <c r="E88" s="259">
        <f t="shared" si="37"/>
        <v>3.9513868663846891E-3</v>
      </c>
      <c r="F88" s="64">
        <f t="shared" si="33"/>
        <v>-0.14886330935251804</v>
      </c>
      <c r="H88" s="24">
        <v>62.676000000000002</v>
      </c>
      <c r="I88" s="160">
        <v>44.233000000000004</v>
      </c>
      <c r="J88" s="258">
        <f t="shared" si="38"/>
        <v>3.2287364758410405E-3</v>
      </c>
      <c r="K88" s="259">
        <f t="shared" si="39"/>
        <v>2.1600766577427326E-3</v>
      </c>
      <c r="L88" s="64">
        <f t="shared" si="34"/>
        <v>-0.29425936562639604</v>
      </c>
      <c r="N88" s="47">
        <f t="shared" si="44"/>
        <v>1.8036258992805756</v>
      </c>
      <c r="O88" s="163">
        <f t="shared" si="45"/>
        <v>1.4955201676978735</v>
      </c>
      <c r="P88" s="64">
        <f t="shared" si="46"/>
        <v>-0.17082574147199719</v>
      </c>
    </row>
    <row r="89" spans="1:16" ht="20.100000000000001" customHeight="1" x14ac:dyDescent="0.25">
      <c r="A89" s="44" t="s">
        <v>234</v>
      </c>
      <c r="B89" s="24">
        <v>215.01</v>
      </c>
      <c r="C89" s="160">
        <v>180.25</v>
      </c>
      <c r="D89" s="309">
        <f t="shared" si="36"/>
        <v>2.8489692511136965E-3</v>
      </c>
      <c r="E89" s="259">
        <f t="shared" si="37"/>
        <v>2.4080788540617381E-3</v>
      </c>
      <c r="F89" s="64">
        <f t="shared" si="33"/>
        <v>-0.16166689921399002</v>
      </c>
      <c r="H89" s="24">
        <v>50.858999999999995</v>
      </c>
      <c r="I89" s="160">
        <v>42.619</v>
      </c>
      <c r="J89" s="258">
        <f t="shared" si="38"/>
        <v>2.6199870512604419E-3</v>
      </c>
      <c r="K89" s="259">
        <f t="shared" si="39"/>
        <v>2.0812584965147628E-3</v>
      </c>
      <c r="L89" s="64">
        <f t="shared" si="34"/>
        <v>-0.16201655557521769</v>
      </c>
      <c r="N89" s="47">
        <f t="shared" si="44"/>
        <v>2.3654248639598157</v>
      </c>
      <c r="O89" s="163">
        <f t="shared" si="45"/>
        <v>2.3644382801664356</v>
      </c>
      <c r="P89" s="64">
        <f t="shared" si="46"/>
        <v>-4.1708523843299468E-4</v>
      </c>
    </row>
    <row r="90" spans="1:16" ht="20.100000000000001" customHeight="1" x14ac:dyDescent="0.25">
      <c r="A90" s="44" t="s">
        <v>198</v>
      </c>
      <c r="B90" s="24">
        <v>135.94</v>
      </c>
      <c r="C90" s="160">
        <v>76.22</v>
      </c>
      <c r="D90" s="309">
        <f t="shared" si="36"/>
        <v>1.8012598483623827E-3</v>
      </c>
      <c r="E90" s="259">
        <f t="shared" si="37"/>
        <v>1.0182733440032494E-3</v>
      </c>
      <c r="F90" s="64">
        <f t="shared" si="33"/>
        <v>-0.43931146093864942</v>
      </c>
      <c r="H90" s="24">
        <v>60.259</v>
      </c>
      <c r="I90" s="160">
        <v>31.786999999999999</v>
      </c>
      <c r="J90" s="258">
        <f t="shared" si="38"/>
        <v>3.104225402031164E-3</v>
      </c>
      <c r="K90" s="259">
        <f t="shared" si="39"/>
        <v>1.5522880365263091E-3</v>
      </c>
      <c r="L90" s="64">
        <f t="shared" si="34"/>
        <v>-0.47249373537562855</v>
      </c>
      <c r="N90" s="47">
        <f t="shared" si="44"/>
        <v>4.4327644549065761</v>
      </c>
      <c r="O90" s="163">
        <f t="shared" si="45"/>
        <v>4.1704277092626612</v>
      </c>
      <c r="P90" s="64">
        <f t="shared" si="46"/>
        <v>-5.9181296076658757E-2</v>
      </c>
    </row>
    <row r="91" spans="1:16" ht="20.100000000000001" customHeight="1" x14ac:dyDescent="0.25">
      <c r="A91" s="44" t="s">
        <v>238</v>
      </c>
      <c r="B91" s="24">
        <v>148.19</v>
      </c>
      <c r="C91" s="160">
        <v>124.2</v>
      </c>
      <c r="D91" s="309">
        <f t="shared" si="36"/>
        <v>1.9635772909285089E-3</v>
      </c>
      <c r="E91" s="259">
        <f t="shared" si="37"/>
        <v>1.6592698678195167E-3</v>
      </c>
      <c r="F91" s="64">
        <f t="shared" si="33"/>
        <v>-0.16188676698832577</v>
      </c>
      <c r="H91" s="24">
        <v>36.027999999999999</v>
      </c>
      <c r="I91" s="160">
        <v>29.885999999999996</v>
      </c>
      <c r="J91" s="258">
        <f t="shared" si="38"/>
        <v>1.8559722661242101E-3</v>
      </c>
      <c r="K91" s="259">
        <f t="shared" si="39"/>
        <v>1.4594545021431801E-3</v>
      </c>
      <c r="L91" s="64">
        <f t="shared" si="34"/>
        <v>-0.17047851670922626</v>
      </c>
      <c r="N91" s="47">
        <f t="shared" si="44"/>
        <v>2.4312031851002089</v>
      </c>
      <c r="O91" s="163">
        <f t="shared" si="45"/>
        <v>2.4062801932367144</v>
      </c>
      <c r="P91" s="64">
        <f t="shared" si="46"/>
        <v>-1.0251299445573608E-2</v>
      </c>
    </row>
    <row r="92" spans="1:16" ht="20.100000000000001" customHeight="1" x14ac:dyDescent="0.25">
      <c r="A92" s="44" t="s">
        <v>239</v>
      </c>
      <c r="B92" s="24">
        <v>52.22</v>
      </c>
      <c r="C92" s="160">
        <v>102.78999999999999</v>
      </c>
      <c r="D92" s="309">
        <f t="shared" si="36"/>
        <v>6.9193606945331494E-4</v>
      </c>
      <c r="E92" s="259">
        <f t="shared" si="37"/>
        <v>1.3732395307018367E-3</v>
      </c>
      <c r="F92" s="64">
        <f t="shared" si="33"/>
        <v>0.96840291076216001</v>
      </c>
      <c r="H92" s="24">
        <v>12.086</v>
      </c>
      <c r="I92" s="160">
        <v>26.328999999999997</v>
      </c>
      <c r="J92" s="258">
        <f t="shared" si="38"/>
        <v>6.2260688376754758E-4</v>
      </c>
      <c r="K92" s="259">
        <f t="shared" si="39"/>
        <v>1.2857517763142539E-3</v>
      </c>
      <c r="L92" s="64">
        <f t="shared" si="34"/>
        <v>1.1784709581333772</v>
      </c>
      <c r="N92" s="47">
        <f t="shared" ref="N92" si="47">(H92/B92)*10</f>
        <v>2.3144389122941402</v>
      </c>
      <c r="O92" s="163">
        <f t="shared" ref="O92" si="48">(I92/C92)*10</f>
        <v>2.5614359373479911</v>
      </c>
      <c r="P92" s="64">
        <f t="shared" ref="P92" si="49">(O92-N92)/N92</f>
        <v>0.10672004507953081</v>
      </c>
    </row>
    <row r="93" spans="1:16" ht="20.100000000000001" customHeight="1" x14ac:dyDescent="0.25">
      <c r="A93" s="44" t="s">
        <v>208</v>
      </c>
      <c r="B93" s="24">
        <v>41.86</v>
      </c>
      <c r="C93" s="160">
        <v>41.39</v>
      </c>
      <c r="D93" s="309">
        <f t="shared" si="36"/>
        <v>5.5466188945453392E-4</v>
      </c>
      <c r="E93" s="259">
        <f t="shared" si="37"/>
        <v>5.5295635933212402E-4</v>
      </c>
      <c r="F93" s="64">
        <f t="shared" si="33"/>
        <v>-1.1227902532250332E-2</v>
      </c>
      <c r="H93" s="24">
        <v>19.658999999999995</v>
      </c>
      <c r="I93" s="160">
        <v>23.863</v>
      </c>
      <c r="J93" s="258">
        <f t="shared" si="38"/>
        <v>1.0127278444469812E-3</v>
      </c>
      <c r="K93" s="259">
        <f t="shared" si="39"/>
        <v>1.1653270020960554E-3</v>
      </c>
      <c r="L93" s="64">
        <f t="shared" si="34"/>
        <v>0.21384607558878913</v>
      </c>
      <c r="N93" s="47">
        <f t="shared" ref="N93:N94" si="50">(H93/B93)*10</f>
        <v>4.696368848542761</v>
      </c>
      <c r="O93" s="163">
        <f t="shared" ref="O93:O94" si="51">(I93/C93)*10</f>
        <v>5.7654022710799708</v>
      </c>
      <c r="P93" s="64">
        <f t="shared" ref="P93:P94" si="52">(O93-N93)/N93</f>
        <v>0.22762978313956767</v>
      </c>
    </row>
    <row r="94" spans="1:16" ht="20.100000000000001" customHeight="1" x14ac:dyDescent="0.25">
      <c r="A94" s="44" t="s">
        <v>185</v>
      </c>
      <c r="B94" s="24">
        <v>64.34</v>
      </c>
      <c r="C94" s="160">
        <v>89.92</v>
      </c>
      <c r="D94" s="309">
        <f t="shared" si="36"/>
        <v>8.525309595677189E-4</v>
      </c>
      <c r="E94" s="259">
        <f t="shared" si="37"/>
        <v>1.2013006965727129E-3</v>
      </c>
      <c r="F94" s="64">
        <f t="shared" si="33"/>
        <v>0.39757538078955545</v>
      </c>
      <c r="H94" s="24">
        <v>16.067</v>
      </c>
      <c r="I94" s="160">
        <v>23.469000000000001</v>
      </c>
      <c r="J94" s="258">
        <f t="shared" si="38"/>
        <v>8.2768697679076514E-4</v>
      </c>
      <c r="K94" s="259">
        <f t="shared" si="39"/>
        <v>1.1460863852907149E-3</v>
      </c>
      <c r="L94" s="64">
        <f t="shared" si="34"/>
        <v>0.46069583618597132</v>
      </c>
      <c r="N94" s="47">
        <f t="shared" si="50"/>
        <v>2.497202362449487</v>
      </c>
      <c r="O94" s="163">
        <f t="shared" si="51"/>
        <v>2.6099866548042705</v>
      </c>
      <c r="P94" s="64">
        <f t="shared" si="52"/>
        <v>4.5164258231821561E-2</v>
      </c>
    </row>
    <row r="95" spans="1:16" ht="20.100000000000001" customHeight="1" thickBot="1" x14ac:dyDescent="0.3">
      <c r="A95" s="13" t="s">
        <v>17</v>
      </c>
      <c r="B95" s="24">
        <f>B96-SUM(B68:B94)</f>
        <v>965.02999999998428</v>
      </c>
      <c r="C95" s="160">
        <f>C96-SUM(C68:C94)</f>
        <v>787.60999999998603</v>
      </c>
      <c r="D95" s="309">
        <f t="shared" si="36"/>
        <v>1.278703686527234E-2</v>
      </c>
      <c r="E95" s="259">
        <f t="shared" si="37"/>
        <v>1.0522202420235962E-2</v>
      </c>
      <c r="F95" s="64">
        <f>(C95-B95)/B95</f>
        <v>-0.18384920676041278</v>
      </c>
      <c r="H95" s="24">
        <f>H96-SUM(H68:H94)</f>
        <v>251.53899999999703</v>
      </c>
      <c r="I95" s="160">
        <f>I96-SUM(I68:I94)</f>
        <v>240.49399999999514</v>
      </c>
      <c r="J95" s="258">
        <f t="shared" si="38"/>
        <v>1.2957960693033534E-2</v>
      </c>
      <c r="K95" s="259">
        <f t="shared" si="39"/>
        <v>1.1744296695389645E-2</v>
      </c>
      <c r="L95" s="64">
        <f t="shared" si="34"/>
        <v>-4.3909691936447316E-2</v>
      </c>
      <c r="N95" s="47">
        <f t="shared" si="35"/>
        <v>2.6065407293037639</v>
      </c>
      <c r="O95" s="163">
        <f t="shared" si="35"/>
        <v>3.0534655476695245</v>
      </c>
      <c r="P95" s="64">
        <f>(O95-N95)/N95</f>
        <v>0.17146281788013309</v>
      </c>
    </row>
    <row r="96" spans="1:16" ht="26.25" customHeight="1" thickBot="1" x14ac:dyDescent="0.3">
      <c r="A96" s="17" t="s">
        <v>18</v>
      </c>
      <c r="B96" s="22">
        <v>75469.399999999994</v>
      </c>
      <c r="C96" s="165">
        <v>74852.199999999983</v>
      </c>
      <c r="D96" s="305">
        <f>SUM(D68:D95)</f>
        <v>1</v>
      </c>
      <c r="E96" s="306">
        <f>SUM(E68:E95)</f>
        <v>1.0000000000000002</v>
      </c>
      <c r="F96" s="69">
        <f>(C96-B96)/B96</f>
        <v>-8.1781490246379557E-3</v>
      </c>
      <c r="G96" s="2"/>
      <c r="H96" s="22">
        <v>19411.927999999996</v>
      </c>
      <c r="I96" s="165">
        <v>20477.513999999996</v>
      </c>
      <c r="J96" s="317">
        <f t="shared" si="38"/>
        <v>1</v>
      </c>
      <c r="K96" s="306">
        <f t="shared" si="39"/>
        <v>1</v>
      </c>
      <c r="L96" s="69">
        <f t="shared" si="34"/>
        <v>5.4893362472805358E-2</v>
      </c>
      <c r="M96" s="2"/>
      <c r="N96" s="43">
        <f t="shared" si="35"/>
        <v>2.572158782234919</v>
      </c>
      <c r="O96" s="170">
        <f t="shared" si="35"/>
        <v>2.7357264048351286</v>
      </c>
      <c r="P96" s="69">
        <f>(O96-N96)/N96</f>
        <v>6.3591572856978765E-2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144</v>
      </c>
      <c r="B1" s="5"/>
    </row>
    <row r="3" spans="1:19" ht="15.75" thickBot="1" x14ac:dyDescent="0.3"/>
    <row r="4" spans="1:19" x14ac:dyDescent="0.25">
      <c r="A4" s="437" t="s">
        <v>16</v>
      </c>
      <c r="B4" s="455"/>
      <c r="C4" s="455"/>
      <c r="D4" s="455"/>
      <c r="E4" s="458" t="s">
        <v>1</v>
      </c>
      <c r="F4" s="454"/>
      <c r="G4" s="449" t="s">
        <v>13</v>
      </c>
      <c r="H4" s="449"/>
      <c r="I4" s="148" t="s">
        <v>0</v>
      </c>
      <c r="K4" s="450" t="s">
        <v>19</v>
      </c>
      <c r="L4" s="449"/>
      <c r="M4" s="461" t="s">
        <v>13</v>
      </c>
      <c r="N4" s="462"/>
      <c r="O4" s="148" t="s">
        <v>0</v>
      </c>
      <c r="P4"/>
      <c r="Q4" s="448" t="s">
        <v>22</v>
      </c>
      <c r="R4" s="449"/>
      <c r="S4" s="148" t="s">
        <v>0</v>
      </c>
    </row>
    <row r="5" spans="1:19" x14ac:dyDescent="0.25">
      <c r="A5" s="456"/>
      <c r="B5" s="457"/>
      <c r="C5" s="457"/>
      <c r="D5" s="457"/>
      <c r="E5" s="459" t="s">
        <v>153</v>
      </c>
      <c r="F5" s="447"/>
      <c r="G5" s="451" t="str">
        <f>E5</f>
        <v>jan-maio</v>
      </c>
      <c r="H5" s="451"/>
      <c r="I5" s="149" t="s">
        <v>138</v>
      </c>
      <c r="K5" s="446" t="str">
        <f>E5</f>
        <v>jan-maio</v>
      </c>
      <c r="L5" s="451"/>
      <c r="M5" s="452" t="str">
        <f>E5</f>
        <v>jan-maio</v>
      </c>
      <c r="N5" s="453"/>
      <c r="O5" s="149" t="str">
        <f>I5</f>
        <v>2022/2021</v>
      </c>
      <c r="P5"/>
      <c r="Q5" s="446" t="str">
        <f>E5</f>
        <v>jan-maio</v>
      </c>
      <c r="R5" s="447"/>
      <c r="S5" s="149" t="str">
        <f>I5</f>
        <v>2022/2021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91642.239999999976</v>
      </c>
      <c r="F7" s="165">
        <v>119060.70000000006</v>
      </c>
      <c r="G7" s="305">
        <f>E7/E15</f>
        <v>0.3194159807674733</v>
      </c>
      <c r="H7" s="306">
        <f>F7/F15</f>
        <v>0.40436803211341216</v>
      </c>
      <c r="I7" s="190">
        <f t="shared" ref="I7:I18" si="0">(F7-E7)/E7</f>
        <v>0.29919019875550934</v>
      </c>
      <c r="J7" s="11"/>
      <c r="K7" s="22">
        <v>22129.233000000007</v>
      </c>
      <c r="L7" s="165">
        <v>27471.032999999996</v>
      </c>
      <c r="M7" s="305">
        <f>K7/K15</f>
        <v>0.31247440053351566</v>
      </c>
      <c r="N7" s="306">
        <f>L7/L15</f>
        <v>0.37531450022161461</v>
      </c>
      <c r="O7" s="190">
        <f t="shared" ref="O7:O18" si="1">(L7-K7)/K7</f>
        <v>0.24139110469847674</v>
      </c>
      <c r="P7" s="51"/>
      <c r="Q7" s="219">
        <f t="shared" ref="Q7:Q18" si="2">(K7/E7)*10</f>
        <v>2.4147416082365525</v>
      </c>
      <c r="R7" s="220">
        <f t="shared" ref="R7:R18" si="3">(L7/F7)*10</f>
        <v>2.3073132444207016</v>
      </c>
      <c r="S7" s="67">
        <f>(R7-Q7)/Q7</f>
        <v>-4.4488554572223608E-2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71504.989999999976</v>
      </c>
      <c r="F8" s="209">
        <v>80437.61000000003</v>
      </c>
      <c r="G8" s="307">
        <f>E8/E7</f>
        <v>0.78026235500136176</v>
      </c>
      <c r="H8" s="308">
        <f>F8/F7</f>
        <v>0.67560168888642513</v>
      </c>
      <c r="I8" s="245">
        <f t="shared" si="0"/>
        <v>0.12492302984728837</v>
      </c>
      <c r="J8" s="4"/>
      <c r="K8" s="208">
        <v>18434.395000000008</v>
      </c>
      <c r="L8" s="209">
        <v>20319.751999999993</v>
      </c>
      <c r="M8" s="312">
        <f>K8/K7</f>
        <v>0.83303361666443665</v>
      </c>
      <c r="N8" s="308">
        <f>L8/L7</f>
        <v>0.73967921046143392</v>
      </c>
      <c r="O8" s="246">
        <f t="shared" si="1"/>
        <v>0.10227387446129828</v>
      </c>
      <c r="P8" s="56"/>
      <c r="Q8" s="221">
        <f t="shared" si="2"/>
        <v>2.5780571397884278</v>
      </c>
      <c r="R8" s="222">
        <f t="shared" si="3"/>
        <v>2.526150640229115</v>
      </c>
      <c r="S8" s="210">
        <f t="shared" ref="S8:S18" si="4">(R8-Q8)/Q8</f>
        <v>-2.0133960088864672E-2</v>
      </c>
    </row>
    <row r="9" spans="1:19" ht="24" customHeight="1" x14ac:dyDescent="0.25">
      <c r="A9" s="13"/>
      <c r="B9" s="1" t="s">
        <v>37</v>
      </c>
      <c r="D9" s="1"/>
      <c r="E9" s="24">
        <v>18482.169999999998</v>
      </c>
      <c r="F9" s="160">
        <v>35247.350000000013</v>
      </c>
      <c r="G9" s="309">
        <f>E9/E7</f>
        <v>0.20167741425787936</v>
      </c>
      <c r="H9" s="259">
        <f>F9/F7</f>
        <v>0.29604521055226451</v>
      </c>
      <c r="I9" s="210">
        <f t="shared" si="0"/>
        <v>0.90710019440358014</v>
      </c>
      <c r="J9" s="1"/>
      <c r="K9" s="24">
        <v>3320.5829999999992</v>
      </c>
      <c r="L9" s="160">
        <v>6401.6410000000033</v>
      </c>
      <c r="M9" s="309">
        <f>K9/K7</f>
        <v>0.150054138794598</v>
      </c>
      <c r="N9" s="259">
        <f>L9/L7</f>
        <v>0.23303240908341541</v>
      </c>
      <c r="O9" s="210">
        <f t="shared" si="1"/>
        <v>0.92786658246458675</v>
      </c>
      <c r="P9" s="7"/>
      <c r="Q9" s="221">
        <f t="shared" si="2"/>
        <v>1.7966413034833029</v>
      </c>
      <c r="R9" s="222">
        <f t="shared" si="3"/>
        <v>1.8162049061844368</v>
      </c>
      <c r="S9" s="210">
        <f t="shared" si="4"/>
        <v>1.0888986389884418E-2</v>
      </c>
    </row>
    <row r="10" spans="1:19" ht="24" customHeight="1" thickBot="1" x14ac:dyDescent="0.3">
      <c r="A10" s="13"/>
      <c r="B10" s="1" t="s">
        <v>36</v>
      </c>
      <c r="D10" s="1"/>
      <c r="E10" s="24">
        <v>1655.08</v>
      </c>
      <c r="F10" s="160">
        <v>3375.74</v>
      </c>
      <c r="G10" s="309">
        <f>E10/E7</f>
        <v>1.806023074075885E-2</v>
      </c>
      <c r="H10" s="259">
        <f>F10/F7</f>
        <v>2.835310056131031E-2</v>
      </c>
      <c r="I10" s="218">
        <f t="shared" si="0"/>
        <v>1.0396234623099789</v>
      </c>
      <c r="J10" s="1"/>
      <c r="K10" s="24">
        <v>374.255</v>
      </c>
      <c r="L10" s="160">
        <v>749.6400000000001</v>
      </c>
      <c r="M10" s="309">
        <f>K10/K7</f>
        <v>1.6912244540965331E-2</v>
      </c>
      <c r="N10" s="259">
        <f>L10/L7</f>
        <v>2.728838045515071E-2</v>
      </c>
      <c r="O10" s="248">
        <f t="shared" si="1"/>
        <v>1.0030193317390552</v>
      </c>
      <c r="P10" s="7"/>
      <c r="Q10" s="221">
        <f t="shared" si="2"/>
        <v>2.2612502114701405</v>
      </c>
      <c r="R10" s="222">
        <f t="shared" si="3"/>
        <v>2.2206686533915532</v>
      </c>
      <c r="S10" s="210">
        <f t="shared" si="4"/>
        <v>-1.7946513779297082E-2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195263.37999999998</v>
      </c>
      <c r="F11" s="165">
        <v>175375.77999999997</v>
      </c>
      <c r="G11" s="305">
        <f>E11/E15</f>
        <v>0.68058401923252676</v>
      </c>
      <c r="H11" s="306">
        <f>F11/F15</f>
        <v>0.59563196788658779</v>
      </c>
      <c r="I11" s="190">
        <f t="shared" si="0"/>
        <v>-0.10185012673651357</v>
      </c>
      <c r="J11" s="11"/>
      <c r="K11" s="22">
        <v>48690.113999999914</v>
      </c>
      <c r="L11" s="165">
        <v>45723.668999999958</v>
      </c>
      <c r="M11" s="305">
        <f>K11/K15</f>
        <v>0.68752559946648428</v>
      </c>
      <c r="N11" s="306">
        <f>L11/L15</f>
        <v>0.6246854997783855</v>
      </c>
      <c r="O11" s="190">
        <f t="shared" si="1"/>
        <v>-6.0924995985837317E-2</v>
      </c>
      <c r="P11" s="7"/>
      <c r="Q11" s="223">
        <f t="shared" si="2"/>
        <v>2.4935609534158387</v>
      </c>
      <c r="R11" s="224">
        <f t="shared" si="3"/>
        <v>2.6071826451748334</v>
      </c>
      <c r="S11" s="69">
        <f t="shared" si="4"/>
        <v>4.5566037438687229E-2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173111.35</v>
      </c>
      <c r="F12" s="161">
        <v>154572.94999999998</v>
      </c>
      <c r="G12" s="309">
        <f>E12/E11</f>
        <v>0.88655307513369908</v>
      </c>
      <c r="H12" s="259">
        <f>F12/F11</f>
        <v>0.88138139713476971</v>
      </c>
      <c r="I12" s="245">
        <f t="shared" si="0"/>
        <v>-0.10708945427321792</v>
      </c>
      <c r="J12" s="4"/>
      <c r="K12" s="36">
        <v>45296.347999999918</v>
      </c>
      <c r="L12" s="161">
        <v>42471.566999999959</v>
      </c>
      <c r="M12" s="309">
        <f>K12/K11</f>
        <v>0.93029866391358207</v>
      </c>
      <c r="N12" s="259">
        <f>L12/L11</f>
        <v>0.92887486785017181</v>
      </c>
      <c r="O12" s="245">
        <f t="shared" si="1"/>
        <v>-6.236222399209676E-2</v>
      </c>
      <c r="P12" s="56"/>
      <c r="Q12" s="221">
        <f t="shared" si="2"/>
        <v>2.6166018577060326</v>
      </c>
      <c r="R12" s="222">
        <f t="shared" si="3"/>
        <v>2.7476713745839727</v>
      </c>
      <c r="S12" s="210">
        <f t="shared" si="4"/>
        <v>5.0091501881317314E-2</v>
      </c>
    </row>
    <row r="13" spans="1:19" ht="24" customHeight="1" x14ac:dyDescent="0.25">
      <c r="A13" s="13"/>
      <c r="B13" s="4" t="s">
        <v>37</v>
      </c>
      <c r="D13" s="4"/>
      <c r="E13" s="189">
        <v>19860.419999999984</v>
      </c>
      <c r="F13" s="187">
        <v>19906.009999999984</v>
      </c>
      <c r="G13" s="309">
        <f>E13/E11</f>
        <v>0.10171093012934625</v>
      </c>
      <c r="H13" s="259">
        <f>F13/F11</f>
        <v>0.11350489788270642</v>
      </c>
      <c r="I13" s="210">
        <f t="shared" si="0"/>
        <v>2.2955204371307445E-3</v>
      </c>
      <c r="J13" s="211"/>
      <c r="K13" s="189">
        <v>3163.8399999999992</v>
      </c>
      <c r="L13" s="187">
        <v>3147.9849999999997</v>
      </c>
      <c r="M13" s="309">
        <f>K13/K11</f>
        <v>6.4979104382462627E-2</v>
      </c>
      <c r="N13" s="259">
        <f>L13/L11</f>
        <v>6.884804016930493E-2</v>
      </c>
      <c r="O13" s="210">
        <f t="shared" si="1"/>
        <v>-5.011315363608642E-3</v>
      </c>
      <c r="P13" s="212"/>
      <c r="Q13" s="221">
        <f t="shared" si="2"/>
        <v>1.5930378108821475</v>
      </c>
      <c r="R13" s="222">
        <f t="shared" si="3"/>
        <v>1.5814244039865357</v>
      </c>
      <c r="S13" s="210">
        <f t="shared" si="4"/>
        <v>-7.2901012243901482E-3</v>
      </c>
    </row>
    <row r="14" spans="1:19" ht="24" customHeight="1" thickBot="1" x14ac:dyDescent="0.3">
      <c r="A14" s="13"/>
      <c r="B14" s="1" t="s">
        <v>36</v>
      </c>
      <c r="D14" s="1"/>
      <c r="E14" s="189">
        <v>2291.61</v>
      </c>
      <c r="F14" s="187">
        <v>896.82</v>
      </c>
      <c r="G14" s="309">
        <f>E14/E11</f>
        <v>1.1735994736954776E-2</v>
      </c>
      <c r="H14" s="259">
        <f>F14/F11</f>
        <v>5.1137049825238133E-3</v>
      </c>
      <c r="I14" s="218">
        <f t="shared" si="0"/>
        <v>-0.60865068663516042</v>
      </c>
      <c r="J14" s="211"/>
      <c r="K14" s="189">
        <v>229.92600000000002</v>
      </c>
      <c r="L14" s="187">
        <v>104.117</v>
      </c>
      <c r="M14" s="309">
        <f>K14/K11</f>
        <v>4.7222317039553536E-3</v>
      </c>
      <c r="N14" s="259">
        <f>L14/L11</f>
        <v>2.2770919805232626E-3</v>
      </c>
      <c r="O14" s="248">
        <f t="shared" si="1"/>
        <v>-0.5471716987204579</v>
      </c>
      <c r="P14" s="212"/>
      <c r="Q14" s="221">
        <f t="shared" si="2"/>
        <v>1.0033382643643551</v>
      </c>
      <c r="R14" s="222">
        <f t="shared" si="3"/>
        <v>1.1609576057625834</v>
      </c>
      <c r="S14" s="210">
        <f t="shared" si="4"/>
        <v>0.15709491703486947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286905.61999999994</v>
      </c>
      <c r="F15" s="165">
        <v>294436.48000000004</v>
      </c>
      <c r="G15" s="305">
        <f>G7+G11</f>
        <v>1</v>
      </c>
      <c r="H15" s="306">
        <f>H7+H11</f>
        <v>1</v>
      </c>
      <c r="I15" s="190">
        <f t="shared" si="0"/>
        <v>2.6248562157827733E-2</v>
      </c>
      <c r="J15" s="11"/>
      <c r="K15" s="22">
        <v>70819.346999999922</v>
      </c>
      <c r="L15" s="165">
        <v>73194.701999999947</v>
      </c>
      <c r="M15" s="305">
        <f>M7+M11</f>
        <v>1</v>
      </c>
      <c r="N15" s="306">
        <f>N7+N11</f>
        <v>1</v>
      </c>
      <c r="O15" s="190">
        <f t="shared" si="1"/>
        <v>3.3541046347123585E-2</v>
      </c>
      <c r="P15" s="7"/>
      <c r="Q15" s="223">
        <f t="shared" si="2"/>
        <v>2.4683847949719468</v>
      </c>
      <c r="R15" s="224">
        <f t="shared" si="3"/>
        <v>2.4859250457008568</v>
      </c>
      <c r="S15" s="69">
        <f t="shared" si="4"/>
        <v>7.1059628809248569E-3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244616.33999999997</v>
      </c>
      <c r="F16" s="209">
        <f t="shared" ref="F16:F17" si="5">F8+F12</f>
        <v>235010.56</v>
      </c>
      <c r="G16" s="307">
        <f>E16/E15</f>
        <v>0.85260212051614748</v>
      </c>
      <c r="H16" s="308">
        <f>F16/F15</f>
        <v>0.79817066146151439</v>
      </c>
      <c r="I16" s="246">
        <f t="shared" si="0"/>
        <v>-3.9268758579250967E-2</v>
      </c>
      <c r="J16" s="4"/>
      <c r="K16" s="208">
        <f t="shared" ref="K16:L18" si="6">K8+K12</f>
        <v>63730.742999999929</v>
      </c>
      <c r="L16" s="209">
        <f t="shared" si="6"/>
        <v>62791.318999999952</v>
      </c>
      <c r="M16" s="312">
        <f>K16/K15</f>
        <v>0.89990582658154139</v>
      </c>
      <c r="N16" s="308">
        <f>L16/L15</f>
        <v>0.85786699425321788</v>
      </c>
      <c r="O16" s="246">
        <f t="shared" si="1"/>
        <v>-1.4740515421261891E-2</v>
      </c>
      <c r="P16" s="56"/>
      <c r="Q16" s="221">
        <f t="shared" si="2"/>
        <v>2.6053346640702717</v>
      </c>
      <c r="R16" s="222">
        <f t="shared" si="3"/>
        <v>2.6718509585271382</v>
      </c>
      <c r="S16" s="210">
        <f t="shared" si="4"/>
        <v>2.5530806223930228E-2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38342.589999999982</v>
      </c>
      <c r="F17" s="187">
        <f t="shared" si="5"/>
        <v>55153.36</v>
      </c>
      <c r="G17" s="310">
        <f>E17/E15</f>
        <v>0.13364182270113772</v>
      </c>
      <c r="H17" s="259">
        <f>F17/F15</f>
        <v>0.18731836489826259</v>
      </c>
      <c r="I17" s="210">
        <f t="shared" si="0"/>
        <v>0.43843595333544311</v>
      </c>
      <c r="J17" s="211"/>
      <c r="K17" s="189">
        <f t="shared" si="6"/>
        <v>6484.4229999999989</v>
      </c>
      <c r="L17" s="187">
        <f t="shared" si="6"/>
        <v>9549.6260000000038</v>
      </c>
      <c r="M17" s="309">
        <f>K17/K15</f>
        <v>9.1562874760762844E-2</v>
      </c>
      <c r="N17" s="259">
        <f>L17/L15</f>
        <v>0.13046881453250553</v>
      </c>
      <c r="O17" s="210">
        <f t="shared" si="1"/>
        <v>0.47270250568169375</v>
      </c>
      <c r="P17" s="212"/>
      <c r="Q17" s="221">
        <f t="shared" si="2"/>
        <v>1.6911802254359973</v>
      </c>
      <c r="R17" s="222">
        <f t="shared" si="3"/>
        <v>1.7314676748615141</v>
      </c>
      <c r="S17" s="210">
        <f t="shared" si="4"/>
        <v>2.3822091116947868E-2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3946.69</v>
      </c>
      <c r="F18" s="217">
        <f>F10+F14</f>
        <v>4272.5599999999995</v>
      </c>
      <c r="G18" s="311">
        <f>E18/E15</f>
        <v>1.3756056782714821E-2</v>
      </c>
      <c r="H18" s="265">
        <f>F18/F15</f>
        <v>1.4510973640222838E-2</v>
      </c>
      <c r="I18" s="247">
        <f t="shared" si="0"/>
        <v>8.256792400720589E-2</v>
      </c>
      <c r="J18" s="211"/>
      <c r="K18" s="216">
        <f t="shared" si="6"/>
        <v>604.18100000000004</v>
      </c>
      <c r="L18" s="217">
        <f t="shared" si="6"/>
        <v>853.75700000000006</v>
      </c>
      <c r="M18" s="311">
        <f>K18/K15</f>
        <v>8.5312986576959078E-3</v>
      </c>
      <c r="N18" s="265">
        <f>L18/L15</f>
        <v>1.1664191214276693E-2</v>
      </c>
      <c r="O18" s="247">
        <f t="shared" si="1"/>
        <v>0.4130815103420995</v>
      </c>
      <c r="P18" s="212"/>
      <c r="Q18" s="225">
        <f t="shared" si="2"/>
        <v>1.5308549696074434</v>
      </c>
      <c r="R18" s="226">
        <f t="shared" si="3"/>
        <v>1.9982329095436933</v>
      </c>
      <c r="S18" s="218">
        <f t="shared" si="4"/>
        <v>0.30530517208700669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13" sqref="A13"/>
    </sheetView>
  </sheetViews>
  <sheetFormatPr defaultRowHeight="15" x14ac:dyDescent="0.25"/>
  <cols>
    <col min="1" max="1" width="152.5703125" customWidth="1"/>
  </cols>
  <sheetData>
    <row r="1" spans="1:1" ht="18.75" x14ac:dyDescent="0.3">
      <c r="A1" s="10" t="s">
        <v>27</v>
      </c>
    </row>
    <row r="3" spans="1:1" ht="46.5" customHeight="1" x14ac:dyDescent="0.25">
      <c r="A3" s="9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115</v>
      </c>
    </row>
    <row r="15" spans="1:1" x14ac:dyDescent="0.25">
      <c r="A15" t="s">
        <v>114</v>
      </c>
    </row>
    <row r="17" spans="1:1" x14ac:dyDescent="0.25">
      <c r="A17" t="s">
        <v>117</v>
      </c>
    </row>
    <row r="19" spans="1:1" x14ac:dyDescent="0.25">
      <c r="A19" t="s">
        <v>151</v>
      </c>
    </row>
    <row r="21" spans="1:1" x14ac:dyDescent="0.25">
      <c r="A21" t="s">
        <v>150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145</v>
      </c>
    </row>
    <row r="3" spans="1:16" ht="8.25" customHeight="1" thickBot="1" x14ac:dyDescent="0.3"/>
    <row r="4" spans="1:16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6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F5</f>
        <v>2022/2021</v>
      </c>
    </row>
    <row r="6" spans="1:16" ht="19.5" customHeight="1" thickBot="1" x14ac:dyDescent="0.3">
      <c r="A6" s="467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44221.250000000007</v>
      </c>
      <c r="C7" s="167">
        <v>37202.74</v>
      </c>
      <c r="D7" s="309">
        <f>B7/$B$33</f>
        <v>0.15413169668826981</v>
      </c>
      <c r="E7" s="308">
        <f>C7/$C$33</f>
        <v>0.12635234601364617</v>
      </c>
      <c r="F7" s="64">
        <f>(C7-B7)/B7</f>
        <v>-0.15871351443027976</v>
      </c>
      <c r="H7" s="45">
        <v>10804.643000000002</v>
      </c>
      <c r="I7" s="167">
        <v>9577.1630000000005</v>
      </c>
      <c r="J7" s="309">
        <f>H7/$H$33</f>
        <v>0.15256626130709727</v>
      </c>
      <c r="K7" s="308">
        <f>I7/$I$33</f>
        <v>0.1308450302864817</v>
      </c>
      <c r="L7" s="64">
        <f>(I7-H7)/H7</f>
        <v>-0.11360671518716547</v>
      </c>
      <c r="N7" s="39">
        <f t="shared" ref="N7:N33" si="0">(H7/B7)*10</f>
        <v>2.4433146959889194</v>
      </c>
      <c r="O7" s="172">
        <f t="shared" ref="O7:O33" si="1">(I7/C7)*10</f>
        <v>2.5743165691559278</v>
      </c>
      <c r="P7" s="73">
        <f>(O7-N7)/N7</f>
        <v>5.3616455294141323E-2</v>
      </c>
    </row>
    <row r="8" spans="1:16" ht="20.100000000000001" customHeight="1" x14ac:dyDescent="0.25">
      <c r="A8" s="13" t="s">
        <v>165</v>
      </c>
      <c r="B8" s="24">
        <v>39916.320000000007</v>
      </c>
      <c r="C8" s="160">
        <v>34886.239999999998</v>
      </c>
      <c r="D8" s="309">
        <f t="shared" ref="D8:D32" si="2">B8/$B$33</f>
        <v>0.13912700629565919</v>
      </c>
      <c r="E8" s="259">
        <f t="shared" ref="E8:E32" si="3">C8/$C$33</f>
        <v>0.11848477471269867</v>
      </c>
      <c r="F8" s="64">
        <f t="shared" ref="F8:F33" si="4">(C8-B8)/B8</f>
        <v>-0.12601562468684507</v>
      </c>
      <c r="H8" s="24">
        <v>9628.9290000000001</v>
      </c>
      <c r="I8" s="160">
        <v>8426.2180000000008</v>
      </c>
      <c r="J8" s="309">
        <f t="shared" ref="J8:J32" si="5">H8/$H$33</f>
        <v>0.13596466796001375</v>
      </c>
      <c r="K8" s="259">
        <f t="shared" ref="K8:K32" si="6">I8/$I$33</f>
        <v>0.1151205998488798</v>
      </c>
      <c r="L8" s="64">
        <f t="shared" ref="L8:L33" si="7">(I8-H8)/H8</f>
        <v>-0.12490599941073398</v>
      </c>
      <c r="N8" s="39">
        <f t="shared" si="0"/>
        <v>2.4122787371180507</v>
      </c>
      <c r="O8" s="173">
        <f t="shared" si="1"/>
        <v>2.4153414068125429</v>
      </c>
      <c r="P8" s="64">
        <f t="shared" ref="P8:P71" si="8">(O8-N8)/N8</f>
        <v>1.2696168346412468E-3</v>
      </c>
    </row>
    <row r="9" spans="1:16" ht="20.100000000000001" customHeight="1" x14ac:dyDescent="0.25">
      <c r="A9" s="13" t="s">
        <v>166</v>
      </c>
      <c r="B9" s="24">
        <v>33254.459999999992</v>
      </c>
      <c r="C9" s="160">
        <v>30489.23</v>
      </c>
      <c r="D9" s="309">
        <f t="shared" si="2"/>
        <v>0.11590731474691916</v>
      </c>
      <c r="E9" s="259">
        <f t="shared" si="3"/>
        <v>0.10355112926224362</v>
      </c>
      <c r="F9" s="64">
        <f t="shared" si="4"/>
        <v>-8.3153658185999499E-2</v>
      </c>
      <c r="H9" s="24">
        <v>7800.6810000000005</v>
      </c>
      <c r="I9" s="160">
        <v>7505.8899999999985</v>
      </c>
      <c r="J9" s="309">
        <f t="shared" si="5"/>
        <v>0.11014901055215881</v>
      </c>
      <c r="K9" s="259">
        <f t="shared" si="6"/>
        <v>0.10254690291655262</v>
      </c>
      <c r="L9" s="64">
        <f t="shared" si="7"/>
        <v>-3.7790418554482869E-2</v>
      </c>
      <c r="N9" s="39">
        <f t="shared" si="0"/>
        <v>2.3457548250670746</v>
      </c>
      <c r="O9" s="173">
        <f t="shared" si="1"/>
        <v>2.4618168448334048</v>
      </c>
      <c r="P9" s="64">
        <f t="shared" si="8"/>
        <v>4.9477472464758358E-2</v>
      </c>
    </row>
    <row r="10" spans="1:16" ht="20.100000000000001" customHeight="1" x14ac:dyDescent="0.25">
      <c r="A10" s="13" t="s">
        <v>174</v>
      </c>
      <c r="B10" s="24">
        <v>20956.040000000005</v>
      </c>
      <c r="C10" s="160">
        <v>30186.19</v>
      </c>
      <c r="D10" s="309">
        <f t="shared" si="2"/>
        <v>7.3041580712151957E-2</v>
      </c>
      <c r="E10" s="259">
        <f t="shared" si="3"/>
        <v>0.10252190896997548</v>
      </c>
      <c r="F10" s="64">
        <f t="shared" si="4"/>
        <v>0.44045296725908101</v>
      </c>
      <c r="H10" s="24">
        <v>4946.7259999999997</v>
      </c>
      <c r="I10" s="160">
        <v>6716.5829999999987</v>
      </c>
      <c r="J10" s="309">
        <f t="shared" si="5"/>
        <v>6.9849923919801132E-2</v>
      </c>
      <c r="K10" s="259">
        <f t="shared" si="6"/>
        <v>9.1763239913183872E-2</v>
      </c>
      <c r="L10" s="64">
        <f t="shared" si="7"/>
        <v>0.35778351176111212</v>
      </c>
      <c r="N10" s="39">
        <f t="shared" si="0"/>
        <v>2.3605251755579766</v>
      </c>
      <c r="O10" s="173">
        <f t="shared" si="1"/>
        <v>2.2250515881600159</v>
      </c>
      <c r="P10" s="64">
        <f t="shared" si="8"/>
        <v>-5.739129105705796E-2</v>
      </c>
    </row>
    <row r="11" spans="1:16" ht="20.100000000000001" customHeight="1" x14ac:dyDescent="0.25">
      <c r="A11" s="13" t="s">
        <v>173</v>
      </c>
      <c r="B11" s="24">
        <v>23078.15</v>
      </c>
      <c r="C11" s="160">
        <v>25300.77</v>
      </c>
      <c r="D11" s="309">
        <f t="shared" si="2"/>
        <v>8.0438124565144445E-2</v>
      </c>
      <c r="E11" s="259">
        <f t="shared" si="3"/>
        <v>8.5929467707262383E-2</v>
      </c>
      <c r="F11" s="64">
        <f t="shared" si="4"/>
        <v>9.6308412936045515E-2</v>
      </c>
      <c r="H11" s="24">
        <v>5456.5249999999996</v>
      </c>
      <c r="I11" s="160">
        <v>5980.6490000000003</v>
      </c>
      <c r="J11" s="309">
        <f t="shared" si="5"/>
        <v>7.7048507662743584E-2</v>
      </c>
      <c r="K11" s="259">
        <f t="shared" si="6"/>
        <v>8.1708769030851461E-2</v>
      </c>
      <c r="L11" s="64">
        <f t="shared" si="7"/>
        <v>9.6054540206450212E-2</v>
      </c>
      <c r="N11" s="39">
        <f t="shared" si="0"/>
        <v>2.3643684610768192</v>
      </c>
      <c r="O11" s="173">
        <f t="shared" si="1"/>
        <v>2.3638209429989683</v>
      </c>
      <c r="P11" s="64">
        <f t="shared" si="8"/>
        <v>-2.3157053854523055E-4</v>
      </c>
    </row>
    <row r="12" spans="1:16" ht="20.100000000000001" customHeight="1" x14ac:dyDescent="0.25">
      <c r="A12" s="13" t="s">
        <v>167</v>
      </c>
      <c r="B12" s="24">
        <v>15740.339999999998</v>
      </c>
      <c r="C12" s="160">
        <v>16748.03</v>
      </c>
      <c r="D12" s="309">
        <f t="shared" si="2"/>
        <v>5.4862431764145979E-2</v>
      </c>
      <c r="E12" s="259">
        <f t="shared" si="3"/>
        <v>5.6881640481505562E-2</v>
      </c>
      <c r="F12" s="64">
        <f t="shared" si="4"/>
        <v>6.401958280443755E-2</v>
      </c>
      <c r="H12" s="24">
        <v>4618.7929999999997</v>
      </c>
      <c r="I12" s="160">
        <v>5045.829999999999</v>
      </c>
      <c r="J12" s="309">
        <f t="shared" si="5"/>
        <v>6.5219367244377408E-2</v>
      </c>
      <c r="K12" s="259">
        <f t="shared" si="6"/>
        <v>6.8937093288527901E-2</v>
      </c>
      <c r="L12" s="64">
        <f t="shared" si="7"/>
        <v>9.2456405818576282E-2</v>
      </c>
      <c r="N12" s="39">
        <f t="shared" si="0"/>
        <v>2.9343667290541378</v>
      </c>
      <c r="O12" s="173">
        <f t="shared" si="1"/>
        <v>3.0127901609920689</v>
      </c>
      <c r="P12" s="64">
        <f t="shared" si="8"/>
        <v>2.6725845533019002E-2</v>
      </c>
    </row>
    <row r="13" spans="1:16" ht="20.100000000000001" customHeight="1" x14ac:dyDescent="0.25">
      <c r="A13" s="13" t="s">
        <v>171</v>
      </c>
      <c r="B13" s="24">
        <v>10025.25</v>
      </c>
      <c r="C13" s="160">
        <v>9245.99</v>
      </c>
      <c r="D13" s="309">
        <f t="shared" si="2"/>
        <v>3.4942675573939604E-2</v>
      </c>
      <c r="E13" s="259">
        <f t="shared" si="3"/>
        <v>3.1402324874961154E-2</v>
      </c>
      <c r="F13" s="64">
        <f t="shared" si="4"/>
        <v>-7.7729732425625322E-2</v>
      </c>
      <c r="H13" s="24">
        <v>3089.4960000000001</v>
      </c>
      <c r="I13" s="160">
        <v>3283.5469999999996</v>
      </c>
      <c r="J13" s="309">
        <f t="shared" si="5"/>
        <v>4.3625028059069766E-2</v>
      </c>
      <c r="K13" s="259">
        <f t="shared" si="6"/>
        <v>4.4860446320281487E-2</v>
      </c>
      <c r="L13" s="64">
        <f t="shared" si="7"/>
        <v>6.2809921100399374E-2</v>
      </c>
      <c r="N13" s="39">
        <f t="shared" si="0"/>
        <v>3.0817146704570959</v>
      </c>
      <c r="O13" s="173">
        <f t="shared" si="1"/>
        <v>3.5513200857885412</v>
      </c>
      <c r="P13" s="64">
        <f t="shared" si="8"/>
        <v>0.15238445656027946</v>
      </c>
    </row>
    <row r="14" spans="1:16" ht="20.100000000000001" customHeight="1" x14ac:dyDescent="0.25">
      <c r="A14" s="13" t="s">
        <v>178</v>
      </c>
      <c r="B14" s="24">
        <v>6763.38</v>
      </c>
      <c r="C14" s="160">
        <v>15054.16</v>
      </c>
      <c r="D14" s="309">
        <f t="shared" si="2"/>
        <v>2.357353613358985E-2</v>
      </c>
      <c r="E14" s="259">
        <f t="shared" si="3"/>
        <v>5.1128718832666398E-2</v>
      </c>
      <c r="F14" s="64">
        <f t="shared" si="4"/>
        <v>1.2258338286478061</v>
      </c>
      <c r="H14" s="24">
        <v>1281.896</v>
      </c>
      <c r="I14" s="160">
        <v>2896.5169999999998</v>
      </c>
      <c r="J14" s="309">
        <f t="shared" si="5"/>
        <v>1.8100929397160345E-2</v>
      </c>
      <c r="K14" s="259">
        <f t="shared" si="6"/>
        <v>3.9572768531798933E-2</v>
      </c>
      <c r="L14" s="64">
        <f t="shared" si="7"/>
        <v>1.2595569375362743</v>
      </c>
      <c r="N14" s="39">
        <f t="shared" si="0"/>
        <v>1.8953481838962174</v>
      </c>
      <c r="O14" s="173">
        <f t="shared" si="1"/>
        <v>1.9240641789379147</v>
      </c>
      <c r="P14" s="64">
        <f t="shared" si="8"/>
        <v>1.5150775612461132E-2</v>
      </c>
    </row>
    <row r="15" spans="1:16" ht="20.100000000000001" customHeight="1" x14ac:dyDescent="0.25">
      <c r="A15" s="13" t="s">
        <v>179</v>
      </c>
      <c r="B15" s="24">
        <v>13254.91</v>
      </c>
      <c r="C15" s="160">
        <v>10099.960000000001</v>
      </c>
      <c r="D15" s="309">
        <f t="shared" si="2"/>
        <v>4.6199548130148156E-2</v>
      </c>
      <c r="E15" s="259">
        <f t="shared" si="3"/>
        <v>3.4302678798496723E-2</v>
      </c>
      <c r="F15" s="64">
        <f t="shared" si="4"/>
        <v>-0.23802123137765543</v>
      </c>
      <c r="H15" s="24">
        <v>2717.4580000000005</v>
      </c>
      <c r="I15" s="160">
        <v>2218.5350000000003</v>
      </c>
      <c r="J15" s="309">
        <f t="shared" si="5"/>
        <v>3.8371689589286939E-2</v>
      </c>
      <c r="K15" s="259">
        <f t="shared" si="6"/>
        <v>3.0310048943159855E-2</v>
      </c>
      <c r="L15" s="64">
        <f t="shared" si="7"/>
        <v>-0.18359915774227242</v>
      </c>
      <c r="N15" s="39">
        <f t="shared" si="0"/>
        <v>2.0501519814166977</v>
      </c>
      <c r="O15" s="173">
        <f t="shared" si="1"/>
        <v>2.1965780062495299</v>
      </c>
      <c r="P15" s="64">
        <f t="shared" si="8"/>
        <v>7.1422034151657751E-2</v>
      </c>
    </row>
    <row r="16" spans="1:16" ht="20.100000000000001" customHeight="1" x14ac:dyDescent="0.25">
      <c r="A16" s="13" t="s">
        <v>170</v>
      </c>
      <c r="B16" s="24">
        <v>5406.65</v>
      </c>
      <c r="C16" s="160">
        <v>7539.3600000000015</v>
      </c>
      <c r="D16" s="309">
        <f t="shared" si="2"/>
        <v>1.8844698824651809E-2</v>
      </c>
      <c r="E16" s="259">
        <f t="shared" si="3"/>
        <v>2.5606066204839847E-2</v>
      </c>
      <c r="F16" s="64">
        <f t="shared" si="4"/>
        <v>0.39446052546401228</v>
      </c>
      <c r="H16" s="24">
        <v>1567.8520000000001</v>
      </c>
      <c r="I16" s="160">
        <v>1993.2979999999998</v>
      </c>
      <c r="J16" s="309">
        <f t="shared" si="5"/>
        <v>2.2138752564323974E-2</v>
      </c>
      <c r="K16" s="259">
        <f t="shared" si="6"/>
        <v>2.7232818025545072E-2</v>
      </c>
      <c r="L16" s="64">
        <f t="shared" si="7"/>
        <v>0.2713559698236821</v>
      </c>
      <c r="N16" s="39">
        <f t="shared" si="0"/>
        <v>2.8998585075786303</v>
      </c>
      <c r="O16" s="173">
        <f t="shared" si="1"/>
        <v>2.6438557118906636</v>
      </c>
      <c r="P16" s="64">
        <f t="shared" si="8"/>
        <v>-8.828113337906543E-2</v>
      </c>
    </row>
    <row r="17" spans="1:16" ht="20.100000000000001" customHeight="1" x14ac:dyDescent="0.25">
      <c r="A17" s="13" t="s">
        <v>168</v>
      </c>
      <c r="B17" s="24">
        <v>5821.59</v>
      </c>
      <c r="C17" s="160">
        <v>7646.8099999999995</v>
      </c>
      <c r="D17" s="309">
        <f t="shared" si="2"/>
        <v>2.0290958399490393E-2</v>
      </c>
      <c r="E17" s="259">
        <f t="shared" si="3"/>
        <v>2.5971000604272952E-2</v>
      </c>
      <c r="F17" s="64">
        <f t="shared" si="4"/>
        <v>0.31352602983033834</v>
      </c>
      <c r="H17" s="24">
        <v>1737.1760000000004</v>
      </c>
      <c r="I17" s="160">
        <v>1925.5349999999999</v>
      </c>
      <c r="J17" s="309">
        <f t="shared" si="5"/>
        <v>2.4529681133603216E-2</v>
      </c>
      <c r="K17" s="259">
        <f t="shared" si="6"/>
        <v>2.6307026975804889E-2</v>
      </c>
      <c r="L17" s="64">
        <f t="shared" si="7"/>
        <v>0.10842827669735215</v>
      </c>
      <c r="N17" s="39">
        <f t="shared" si="0"/>
        <v>2.9840232651217287</v>
      </c>
      <c r="O17" s="173">
        <f t="shared" si="1"/>
        <v>2.5180892424422736</v>
      </c>
      <c r="P17" s="64">
        <f t="shared" si="8"/>
        <v>-0.15614289208983362</v>
      </c>
    </row>
    <row r="18" spans="1:16" ht="20.100000000000001" customHeight="1" x14ac:dyDescent="0.25">
      <c r="A18" s="13" t="s">
        <v>169</v>
      </c>
      <c r="B18" s="24">
        <v>6306.8399999999992</v>
      </c>
      <c r="C18" s="160">
        <v>8084.33</v>
      </c>
      <c r="D18" s="309">
        <f t="shared" si="2"/>
        <v>2.1982281141791498E-2</v>
      </c>
      <c r="E18" s="259">
        <f t="shared" si="3"/>
        <v>2.7456957779144767E-2</v>
      </c>
      <c r="F18" s="64">
        <f t="shared" si="4"/>
        <v>0.2818352772545365</v>
      </c>
      <c r="H18" s="24">
        <v>1569.345</v>
      </c>
      <c r="I18" s="160">
        <v>1915.9190000000006</v>
      </c>
      <c r="J18" s="309">
        <f t="shared" si="5"/>
        <v>2.2159834374072939E-2</v>
      </c>
      <c r="K18" s="259">
        <f t="shared" si="6"/>
        <v>2.6175651347005974E-2</v>
      </c>
      <c r="L18" s="64">
        <f t="shared" si="7"/>
        <v>0.22083990454616451</v>
      </c>
      <c r="N18" s="39">
        <f t="shared" si="0"/>
        <v>2.4883222025610294</v>
      </c>
      <c r="O18" s="173">
        <f t="shared" si="1"/>
        <v>2.3699168638588484</v>
      </c>
      <c r="P18" s="64">
        <f t="shared" si="8"/>
        <v>-4.7584407911610477E-2</v>
      </c>
    </row>
    <row r="19" spans="1:16" ht="20.100000000000001" customHeight="1" x14ac:dyDescent="0.25">
      <c r="A19" s="13" t="s">
        <v>164</v>
      </c>
      <c r="B19" s="24">
        <v>11364.679999999998</v>
      </c>
      <c r="C19" s="160">
        <v>8344.26</v>
      </c>
      <c r="D19" s="309">
        <f t="shared" si="2"/>
        <v>3.9611214308036199E-2</v>
      </c>
      <c r="E19" s="259">
        <f t="shared" si="3"/>
        <v>2.8339762790262953E-2</v>
      </c>
      <c r="F19" s="64">
        <f t="shared" si="4"/>
        <v>-0.26577255144887479</v>
      </c>
      <c r="H19" s="24">
        <v>2307.0210000000002</v>
      </c>
      <c r="I19" s="160">
        <v>1581.5869999999998</v>
      </c>
      <c r="J19" s="309">
        <f t="shared" si="5"/>
        <v>3.2576140528378483E-2</v>
      </c>
      <c r="K19" s="259">
        <f t="shared" si="6"/>
        <v>2.160794370062467E-2</v>
      </c>
      <c r="L19" s="64">
        <f t="shared" si="7"/>
        <v>-0.31444620573458171</v>
      </c>
      <c r="N19" s="39">
        <f t="shared" si="0"/>
        <v>2.0299920455305389</v>
      </c>
      <c r="O19" s="173">
        <f t="shared" si="1"/>
        <v>1.8954191264414098</v>
      </c>
      <c r="P19" s="64">
        <f t="shared" si="8"/>
        <v>-6.6292338132762724E-2</v>
      </c>
    </row>
    <row r="20" spans="1:16" ht="20.100000000000001" customHeight="1" x14ac:dyDescent="0.25">
      <c r="A20" s="13" t="s">
        <v>177</v>
      </c>
      <c r="B20" s="24">
        <v>4355.01</v>
      </c>
      <c r="C20" s="160">
        <v>5003.8600000000006</v>
      </c>
      <c r="D20" s="309">
        <f t="shared" si="2"/>
        <v>1.5179242567642973E-2</v>
      </c>
      <c r="E20" s="259">
        <f t="shared" si="3"/>
        <v>1.6994701200068695E-2</v>
      </c>
      <c r="F20" s="64">
        <f t="shared" si="4"/>
        <v>0.14898932493840436</v>
      </c>
      <c r="H20" s="24">
        <v>1184.2069999999999</v>
      </c>
      <c r="I20" s="160">
        <v>1406.077</v>
      </c>
      <c r="J20" s="309">
        <f t="shared" si="5"/>
        <v>1.6721518203210758E-2</v>
      </c>
      <c r="K20" s="259">
        <f t="shared" si="6"/>
        <v>1.9210092555606007E-2</v>
      </c>
      <c r="L20" s="64">
        <f t="shared" si="7"/>
        <v>0.18735744679773059</v>
      </c>
      <c r="N20" s="39">
        <f t="shared" si="0"/>
        <v>2.719183193609199</v>
      </c>
      <c r="O20" s="173">
        <f t="shared" si="1"/>
        <v>2.8099846918179159</v>
      </c>
      <c r="P20" s="64">
        <f t="shared" si="8"/>
        <v>3.3392931532573618E-2</v>
      </c>
    </row>
    <row r="21" spans="1:16" ht="20.100000000000001" customHeight="1" x14ac:dyDescent="0.25">
      <c r="A21" s="13" t="s">
        <v>172</v>
      </c>
      <c r="B21" s="24">
        <v>6582.7</v>
      </c>
      <c r="C21" s="160">
        <v>5004.6899999999996</v>
      </c>
      <c r="D21" s="309">
        <f t="shared" si="2"/>
        <v>2.2943782000505945E-2</v>
      </c>
      <c r="E21" s="259">
        <f t="shared" si="3"/>
        <v>1.6997520144242998E-2</v>
      </c>
      <c r="F21" s="64">
        <f t="shared" si="4"/>
        <v>-0.23972078326522556</v>
      </c>
      <c r="H21" s="24">
        <v>1462.9900000000002</v>
      </c>
      <c r="I21" s="160">
        <v>1401.268</v>
      </c>
      <c r="J21" s="309">
        <f t="shared" si="5"/>
        <v>2.0658055488707056E-2</v>
      </c>
      <c r="K21" s="259">
        <f t="shared" si="6"/>
        <v>1.914439107901553E-2</v>
      </c>
      <c r="L21" s="64">
        <f t="shared" si="7"/>
        <v>-4.2188941824619582E-2</v>
      </c>
      <c r="N21" s="39">
        <f t="shared" si="0"/>
        <v>2.2224770990626954</v>
      </c>
      <c r="O21" s="173">
        <f t="shared" si="1"/>
        <v>2.799909684715737</v>
      </c>
      <c r="P21" s="64">
        <f t="shared" si="8"/>
        <v>0.25981486418760724</v>
      </c>
    </row>
    <row r="22" spans="1:16" ht="20.100000000000001" customHeight="1" x14ac:dyDescent="0.25">
      <c r="A22" s="13" t="s">
        <v>182</v>
      </c>
      <c r="B22" s="24">
        <v>6973.8300000000008</v>
      </c>
      <c r="C22" s="160">
        <v>3693.68</v>
      </c>
      <c r="D22" s="309">
        <f t="shared" si="2"/>
        <v>2.4307052611935588E-2</v>
      </c>
      <c r="E22" s="259">
        <f t="shared" si="3"/>
        <v>1.2544912912965136E-2</v>
      </c>
      <c r="F22" s="64">
        <f t="shared" si="4"/>
        <v>-0.47035129907095535</v>
      </c>
      <c r="H22" s="24">
        <v>1831.0919999999999</v>
      </c>
      <c r="I22" s="160">
        <v>1053.5329999999997</v>
      </c>
      <c r="J22" s="309">
        <f t="shared" si="5"/>
        <v>2.5855815925554904E-2</v>
      </c>
      <c r="K22" s="259">
        <f t="shared" si="6"/>
        <v>1.439356908646202E-2</v>
      </c>
      <c r="L22" s="64">
        <f t="shared" si="7"/>
        <v>-0.42464223534371853</v>
      </c>
      <c r="N22" s="39">
        <f t="shared" si="0"/>
        <v>2.6256619389919167</v>
      </c>
      <c r="O22" s="173">
        <f t="shared" si="1"/>
        <v>2.8522584522752368</v>
      </c>
      <c r="P22" s="64">
        <f t="shared" si="8"/>
        <v>8.6300719037089135E-2</v>
      </c>
    </row>
    <row r="23" spans="1:16" ht="20.100000000000001" customHeight="1" x14ac:dyDescent="0.25">
      <c r="A23" s="13" t="s">
        <v>187</v>
      </c>
      <c r="B23" s="24">
        <v>2668.4199999999996</v>
      </c>
      <c r="C23" s="160">
        <v>3924.84</v>
      </c>
      <c r="D23" s="309">
        <f t="shared" si="2"/>
        <v>9.3006891952831013E-3</v>
      </c>
      <c r="E23" s="259">
        <f t="shared" si="3"/>
        <v>1.3330005847101558E-2</v>
      </c>
      <c r="F23" s="64">
        <f t="shared" si="4"/>
        <v>0.47084791749424781</v>
      </c>
      <c r="H23" s="24">
        <v>688.12699999999995</v>
      </c>
      <c r="I23" s="160">
        <v>899.75099999999998</v>
      </c>
      <c r="J23" s="309">
        <f t="shared" si="5"/>
        <v>9.7166527107345347E-3</v>
      </c>
      <c r="K23" s="259">
        <f t="shared" si="6"/>
        <v>1.2292570027814309E-2</v>
      </c>
      <c r="L23" s="64">
        <f t="shared" si="7"/>
        <v>0.3075362542088888</v>
      </c>
      <c r="N23" s="39">
        <f t="shared" si="0"/>
        <v>2.5787807016886397</v>
      </c>
      <c r="O23" s="173">
        <f t="shared" si="1"/>
        <v>2.2924526859693644</v>
      </c>
      <c r="P23" s="64">
        <f t="shared" si="8"/>
        <v>-0.1110323245135896</v>
      </c>
    </row>
    <row r="24" spans="1:16" ht="20.100000000000001" customHeight="1" x14ac:dyDescent="0.25">
      <c r="A24" s="13" t="s">
        <v>203</v>
      </c>
      <c r="B24" s="24">
        <v>96.05</v>
      </c>
      <c r="C24" s="160">
        <v>4187.920000000001</v>
      </c>
      <c r="D24" s="309">
        <f t="shared" si="2"/>
        <v>3.347790817063813E-4</v>
      </c>
      <c r="E24" s="259">
        <f t="shared" si="3"/>
        <v>1.4223509260808993E-2</v>
      </c>
      <c r="F24" s="64">
        <f t="shared" si="4"/>
        <v>42.601457574180124</v>
      </c>
      <c r="H24" s="24">
        <v>35.212000000000003</v>
      </c>
      <c r="I24" s="160">
        <v>882.80700000000002</v>
      </c>
      <c r="J24" s="309">
        <f t="shared" si="5"/>
        <v>4.9720876415310609E-4</v>
      </c>
      <c r="K24" s="259">
        <f t="shared" si="6"/>
        <v>1.2061077863258466E-2</v>
      </c>
      <c r="L24" s="64">
        <f t="shared" si="7"/>
        <v>24.071197319095763</v>
      </c>
      <c r="N24" s="39">
        <f t="shared" si="0"/>
        <v>3.6660072878709009</v>
      </c>
      <c r="O24" s="173">
        <f t="shared" si="1"/>
        <v>2.1079843932071283</v>
      </c>
      <c r="P24" s="64">
        <f t="shared" si="8"/>
        <v>-0.42499176142353556</v>
      </c>
    </row>
    <row r="25" spans="1:16" ht="20.100000000000001" customHeight="1" x14ac:dyDescent="0.25">
      <c r="A25" s="13" t="s">
        <v>175</v>
      </c>
      <c r="B25" s="24">
        <v>2383.39</v>
      </c>
      <c r="C25" s="160">
        <v>2738.64</v>
      </c>
      <c r="D25" s="309">
        <f t="shared" si="2"/>
        <v>8.3072266064359405E-3</v>
      </c>
      <c r="E25" s="259">
        <f t="shared" si="3"/>
        <v>9.3012931006375317E-3</v>
      </c>
      <c r="F25" s="64">
        <f t="shared" ref="F25:F27" si="9">(C25-B25)/B25</f>
        <v>0.14905240015272364</v>
      </c>
      <c r="H25" s="24">
        <v>679.12900000000002</v>
      </c>
      <c r="I25" s="160">
        <v>798.94600000000003</v>
      </c>
      <c r="J25" s="309">
        <f t="shared" si="5"/>
        <v>9.5895970348328641E-3</v>
      </c>
      <c r="K25" s="259">
        <f t="shared" si="6"/>
        <v>1.091535286256101E-2</v>
      </c>
      <c r="L25" s="64">
        <f t="shared" ref="L25:L29" si="10">(I25-H25)/H25</f>
        <v>0.17642745339986954</v>
      </c>
      <c r="N25" s="39">
        <f t="shared" si="0"/>
        <v>2.8494245591363567</v>
      </c>
      <c r="O25" s="173">
        <f t="shared" si="1"/>
        <v>2.9173093214150092</v>
      </c>
      <c r="P25" s="64">
        <f t="shared" ref="P25:P29" si="11">(O25-N25)/N25</f>
        <v>2.3824025121489067E-2</v>
      </c>
    </row>
    <row r="26" spans="1:16" ht="20.100000000000001" customHeight="1" x14ac:dyDescent="0.25">
      <c r="A26" s="13" t="s">
        <v>176</v>
      </c>
      <c r="B26" s="24">
        <v>1558.43</v>
      </c>
      <c r="C26" s="160">
        <v>2939.4200000000005</v>
      </c>
      <c r="D26" s="309">
        <f t="shared" si="2"/>
        <v>5.4318559531876713E-3</v>
      </c>
      <c r="E26" s="259">
        <f t="shared" si="3"/>
        <v>9.9832058853576884E-3</v>
      </c>
      <c r="F26" s="64">
        <f t="shared" si="9"/>
        <v>0.88614182221851501</v>
      </c>
      <c r="H26" s="24">
        <v>463.50800000000004</v>
      </c>
      <c r="I26" s="160">
        <v>724.721</v>
      </c>
      <c r="J26" s="309">
        <f t="shared" si="5"/>
        <v>6.5449346772429263E-3</v>
      </c>
      <c r="K26" s="259">
        <f t="shared" si="6"/>
        <v>9.9012767344827789E-3</v>
      </c>
      <c r="L26" s="64">
        <f t="shared" si="10"/>
        <v>0.56355661606703644</v>
      </c>
      <c r="N26" s="39">
        <f t="shared" si="0"/>
        <v>2.9741983919714072</v>
      </c>
      <c r="O26" s="173">
        <f t="shared" si="1"/>
        <v>2.4655238108198212</v>
      </c>
      <c r="P26" s="64">
        <f t="shared" si="11"/>
        <v>-0.17102913595969566</v>
      </c>
    </row>
    <row r="27" spans="1:16" ht="20.100000000000001" customHeight="1" x14ac:dyDescent="0.25">
      <c r="A27" s="13" t="s">
        <v>181</v>
      </c>
      <c r="B27" s="24">
        <v>2875.7400000000002</v>
      </c>
      <c r="C27" s="160">
        <v>1472.1899999999998</v>
      </c>
      <c r="D27" s="309">
        <f t="shared" si="2"/>
        <v>1.0023296162689318E-2</v>
      </c>
      <c r="E27" s="259">
        <f t="shared" si="3"/>
        <v>5.000025812018946E-3</v>
      </c>
      <c r="F27" s="64">
        <f t="shared" si="9"/>
        <v>-0.48806568048571858</v>
      </c>
      <c r="H27" s="24">
        <v>776.82299999999998</v>
      </c>
      <c r="I27" s="160">
        <v>548.75</v>
      </c>
      <c r="J27" s="309">
        <f t="shared" si="5"/>
        <v>1.0969078830958432E-2</v>
      </c>
      <c r="K27" s="259">
        <f t="shared" si="6"/>
        <v>7.4971273194062611E-3</v>
      </c>
      <c r="L27" s="64">
        <f t="shared" si="10"/>
        <v>-0.29359712572876961</v>
      </c>
      <c r="N27" s="39">
        <f t="shared" si="0"/>
        <v>2.7012977529262026</v>
      </c>
      <c r="O27" s="173">
        <f t="shared" si="1"/>
        <v>3.7274400722732803</v>
      </c>
      <c r="P27" s="64">
        <f t="shared" si="11"/>
        <v>0.37987012658471314</v>
      </c>
    </row>
    <row r="28" spans="1:16" ht="20.100000000000001" customHeight="1" x14ac:dyDescent="0.25">
      <c r="A28" s="13" t="s">
        <v>198</v>
      </c>
      <c r="B28" s="24">
        <v>2197.3299999999995</v>
      </c>
      <c r="C28" s="160">
        <v>1449.5700000000002</v>
      </c>
      <c r="D28" s="309">
        <f t="shared" si="2"/>
        <v>7.6587206622163728E-3</v>
      </c>
      <c r="E28" s="259">
        <f t="shared" si="3"/>
        <v>4.9232010924733262E-3</v>
      </c>
      <c r="F28" s="64">
        <f t="shared" ref="F28:F29" si="12">(C28-B28)/B28</f>
        <v>-0.34030391429598628</v>
      </c>
      <c r="H28" s="24">
        <v>982.37800000000016</v>
      </c>
      <c r="I28" s="160">
        <v>482.04699999999991</v>
      </c>
      <c r="J28" s="309">
        <f t="shared" si="5"/>
        <v>1.3871604887856416E-2</v>
      </c>
      <c r="K28" s="259">
        <f t="shared" si="6"/>
        <v>6.5858181921418296E-3</v>
      </c>
      <c r="L28" s="64">
        <f t="shared" si="10"/>
        <v>-0.50930599015857458</v>
      </c>
      <c r="N28" s="39">
        <f t="shared" si="0"/>
        <v>4.4707804471790782</v>
      </c>
      <c r="O28" s="173">
        <f t="shared" si="1"/>
        <v>3.3254482363735445</v>
      </c>
      <c r="P28" s="64">
        <f t="shared" si="11"/>
        <v>-0.25618171689200314</v>
      </c>
    </row>
    <row r="29" spans="1:16" ht="20.100000000000001" customHeight="1" x14ac:dyDescent="0.25">
      <c r="A29" s="13" t="s">
        <v>199</v>
      </c>
      <c r="B29" s="24">
        <v>1879.2699999999998</v>
      </c>
      <c r="C29" s="160">
        <v>2236.7200000000003</v>
      </c>
      <c r="D29" s="309">
        <f t="shared" si="2"/>
        <v>6.55013310648986E-3</v>
      </c>
      <c r="E29" s="259">
        <f t="shared" si="3"/>
        <v>7.5966130283856162E-3</v>
      </c>
      <c r="F29" s="64">
        <f t="shared" si="12"/>
        <v>0.19020683563298543</v>
      </c>
      <c r="H29" s="24">
        <v>338.55200000000002</v>
      </c>
      <c r="I29" s="160">
        <v>457.18399999999991</v>
      </c>
      <c r="J29" s="309">
        <f t="shared" si="5"/>
        <v>4.780501576779575E-3</v>
      </c>
      <c r="K29" s="259">
        <f t="shared" si="6"/>
        <v>6.2461351369392827E-3</v>
      </c>
      <c r="L29" s="64">
        <f t="shared" si="10"/>
        <v>0.35040998133226176</v>
      </c>
      <c r="N29" s="39">
        <f t="shared" si="0"/>
        <v>1.8015080323742731</v>
      </c>
      <c r="O29" s="173">
        <f t="shared" si="1"/>
        <v>2.0439929897349685</v>
      </c>
      <c r="P29" s="64">
        <f t="shared" si="11"/>
        <v>0.13460109697158304</v>
      </c>
    </row>
    <row r="30" spans="1:16" ht="20.100000000000001" customHeight="1" x14ac:dyDescent="0.25">
      <c r="A30" s="13" t="s">
        <v>188</v>
      </c>
      <c r="B30" s="24">
        <v>456.98</v>
      </c>
      <c r="C30" s="160">
        <v>1689.48</v>
      </c>
      <c r="D30" s="309">
        <f t="shared" si="2"/>
        <v>1.5927885971700377E-3</v>
      </c>
      <c r="E30" s="259">
        <f t="shared" si="3"/>
        <v>5.7380118115798713E-3</v>
      </c>
      <c r="F30" s="64">
        <f t="shared" ref="F30" si="13">(C30-B30)/B30</f>
        <v>2.6970545756925906</v>
      </c>
      <c r="H30" s="24">
        <v>138.35199999999998</v>
      </c>
      <c r="I30" s="160">
        <v>439.23599999999999</v>
      </c>
      <c r="J30" s="309">
        <f t="shared" si="5"/>
        <v>1.9535904503609714E-3</v>
      </c>
      <c r="K30" s="259">
        <f t="shared" si="6"/>
        <v>6.0009261326045161E-3</v>
      </c>
      <c r="L30" s="64">
        <f t="shared" ref="L30" si="14">(I30-H30)/H30</f>
        <v>2.1747715970856949</v>
      </c>
      <c r="N30" s="39">
        <f t="shared" si="0"/>
        <v>3.0275285570484476</v>
      </c>
      <c r="O30" s="173">
        <f t="shared" si="1"/>
        <v>2.5998295333475383</v>
      </c>
      <c r="P30" s="64">
        <f t="shared" ref="P30" si="15">(O30-N30)/N30</f>
        <v>-0.14127002128689256</v>
      </c>
    </row>
    <row r="31" spans="1:16" ht="20.100000000000001" customHeight="1" x14ac:dyDescent="0.25">
      <c r="A31" s="13" t="s">
        <v>186</v>
      </c>
      <c r="B31" s="24">
        <v>1245.4099999999999</v>
      </c>
      <c r="C31" s="160">
        <v>1416.09</v>
      </c>
      <c r="D31" s="309">
        <f t="shared" si="2"/>
        <v>4.3408351499005134E-3</v>
      </c>
      <c r="E31" s="259">
        <f t="shared" si="3"/>
        <v>4.8094923563819277E-3</v>
      </c>
      <c r="F31" s="64">
        <f t="shared" ref="F31:F32" si="16">(C31-B31)/B31</f>
        <v>0.13704723745593828</v>
      </c>
      <c r="H31" s="24">
        <v>338.82200000000006</v>
      </c>
      <c r="I31" s="160">
        <v>402.238</v>
      </c>
      <c r="J31" s="309">
        <f t="shared" si="5"/>
        <v>4.7843140942827374E-3</v>
      </c>
      <c r="K31" s="259">
        <f t="shared" si="6"/>
        <v>5.4954523894366024E-3</v>
      </c>
      <c r="L31" s="64">
        <f t="shared" ref="L31:L32" si="17">(I31-H31)/H31</f>
        <v>0.18716612262485885</v>
      </c>
      <c r="N31" s="39">
        <f t="shared" si="0"/>
        <v>2.7205659180510846</v>
      </c>
      <c r="O31" s="173">
        <f t="shared" si="1"/>
        <v>2.8404833026149467</v>
      </c>
      <c r="P31" s="64">
        <f t="shared" ref="P31:P32" si="18">(O31-N31)/N31</f>
        <v>4.4078102930057518E-2</v>
      </c>
    </row>
    <row r="32" spans="1:16" ht="20.100000000000001" customHeight="1" thickBot="1" x14ac:dyDescent="0.3">
      <c r="A32" s="13" t="s">
        <v>17</v>
      </c>
      <c r="B32" s="24">
        <f>B33-SUM(B7:B31)</f>
        <v>17523.20000000007</v>
      </c>
      <c r="C32" s="160">
        <f>C33-SUM(C7:C31)</f>
        <v>17851.309999999939</v>
      </c>
      <c r="D32" s="309">
        <f t="shared" si="2"/>
        <v>6.1076531020898321E-2</v>
      </c>
      <c r="E32" s="259">
        <f t="shared" si="3"/>
        <v>6.0628730516001088E-2</v>
      </c>
      <c r="F32" s="64">
        <f t="shared" si="16"/>
        <v>1.8724319758940622E-2</v>
      </c>
      <c r="H32" s="24">
        <f>H33-SUM(H7:H31)</f>
        <v>4373.6140000000451</v>
      </c>
      <c r="I32" s="160">
        <f>I33-SUM(I7:I31)</f>
        <v>4630.8729999999923</v>
      </c>
      <c r="J32" s="309">
        <f t="shared" si="5"/>
        <v>6.1757333063238253E-2</v>
      </c>
      <c r="K32" s="259">
        <f t="shared" si="6"/>
        <v>6.326787149157316E-2</v>
      </c>
      <c r="L32" s="64">
        <f t="shared" si="17"/>
        <v>5.88206915379237E-2</v>
      </c>
      <c r="N32" s="39">
        <f t="shared" si="0"/>
        <v>2.495899150840045</v>
      </c>
      <c r="O32" s="173">
        <f t="shared" si="1"/>
        <v>2.5941362286577334</v>
      </c>
      <c r="P32" s="64">
        <f t="shared" si="18"/>
        <v>3.9359393902043183E-2</v>
      </c>
    </row>
    <row r="33" spans="1:16" ht="26.25" customHeight="1" thickBot="1" x14ac:dyDescent="0.3">
      <c r="A33" s="17" t="s">
        <v>18</v>
      </c>
      <c r="B33" s="22">
        <v>286905.62000000005</v>
      </c>
      <c r="C33" s="165">
        <v>294436.47999999992</v>
      </c>
      <c r="D33" s="305">
        <f>SUM(D7:D32)</f>
        <v>0.99999999999999978</v>
      </c>
      <c r="E33" s="306">
        <f>SUM(E7:E32)</f>
        <v>1.0000000000000002</v>
      </c>
      <c r="F33" s="69">
        <f t="shared" si="4"/>
        <v>2.6248562157826914E-2</v>
      </c>
      <c r="G33" s="2"/>
      <c r="H33" s="22">
        <v>70819.347000000038</v>
      </c>
      <c r="I33" s="165">
        <v>73194.70199999999</v>
      </c>
      <c r="J33" s="305">
        <f>SUM(J7:J32)</f>
        <v>1</v>
      </c>
      <c r="K33" s="306">
        <f>SUM(K7:K32)</f>
        <v>1.0000000000000002</v>
      </c>
      <c r="L33" s="69">
        <f t="shared" si="7"/>
        <v>3.3541046347122502E-2</v>
      </c>
      <c r="N33" s="34">
        <f t="shared" si="0"/>
        <v>2.46838479497195</v>
      </c>
      <c r="O33" s="166">
        <f t="shared" si="1"/>
        <v>2.485925045700859</v>
      </c>
      <c r="P33" s="69">
        <f t="shared" si="8"/>
        <v>7.1059628809244883E-3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L5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174</v>
      </c>
      <c r="B39" s="45">
        <v>20956.040000000005</v>
      </c>
      <c r="C39" s="167">
        <v>30186.19</v>
      </c>
      <c r="D39" s="309">
        <f t="shared" ref="D39:D61" si="19">B39/$B$62</f>
        <v>0.22867228038075027</v>
      </c>
      <c r="E39" s="308">
        <f t="shared" ref="E39:E61" si="20">C39/$C$62</f>
        <v>0.25353613744921705</v>
      </c>
      <c r="F39" s="64">
        <f>(C39-B39)/B39</f>
        <v>0.44045296725908101</v>
      </c>
      <c r="H39" s="45">
        <v>4946.7259999999997</v>
      </c>
      <c r="I39" s="167">
        <v>6716.5829999999987</v>
      </c>
      <c r="J39" s="309">
        <f t="shared" ref="J39:J61" si="21">H39/$H$62</f>
        <v>0.22353806840029211</v>
      </c>
      <c r="K39" s="308">
        <f t="shared" ref="K39:K61" si="22">I39/$I$62</f>
        <v>0.24449692153913544</v>
      </c>
      <c r="L39" s="64">
        <f>(I39-H39)/H39</f>
        <v>0.35778351176111212</v>
      </c>
      <c r="N39" s="39">
        <f t="shared" ref="N39:N62" si="23">(H39/B39)*10</f>
        <v>2.3605251755579766</v>
      </c>
      <c r="O39" s="172">
        <f t="shared" ref="O39:O62" si="24">(I39/C39)*10</f>
        <v>2.2250515881600159</v>
      </c>
      <c r="P39" s="73">
        <f t="shared" si="8"/>
        <v>-5.739129105705796E-2</v>
      </c>
    </row>
    <row r="40" spans="1:16" ht="20.100000000000001" customHeight="1" x14ac:dyDescent="0.25">
      <c r="A40" s="44" t="s">
        <v>173</v>
      </c>
      <c r="B40" s="24">
        <v>23078.15</v>
      </c>
      <c r="C40" s="160">
        <v>25300.77</v>
      </c>
      <c r="D40" s="309">
        <f t="shared" si="19"/>
        <v>0.25182874185528425</v>
      </c>
      <c r="E40" s="259">
        <f t="shared" si="20"/>
        <v>0.21250311815737685</v>
      </c>
      <c r="F40" s="64">
        <f t="shared" ref="F40:F62" si="25">(C40-B40)/B40</f>
        <v>9.6308412936045515E-2</v>
      </c>
      <c r="H40" s="24">
        <v>5456.5249999999996</v>
      </c>
      <c r="I40" s="160">
        <v>5980.6490000000003</v>
      </c>
      <c r="J40" s="309">
        <f t="shared" si="21"/>
        <v>0.246575423558512</v>
      </c>
      <c r="K40" s="259">
        <f t="shared" si="22"/>
        <v>0.21770746662493551</v>
      </c>
      <c r="L40" s="64">
        <f t="shared" ref="L40:L62" si="26">(I40-H40)/H40</f>
        <v>9.6054540206450212E-2</v>
      </c>
      <c r="N40" s="39">
        <f t="shared" si="23"/>
        <v>2.3643684610768192</v>
      </c>
      <c r="O40" s="173">
        <f t="shared" si="24"/>
        <v>2.3638209429989683</v>
      </c>
      <c r="P40" s="64">
        <f t="shared" si="8"/>
        <v>-2.3157053854523055E-4</v>
      </c>
    </row>
    <row r="41" spans="1:16" ht="20.100000000000001" customHeight="1" x14ac:dyDescent="0.25">
      <c r="A41" s="44" t="s">
        <v>178</v>
      </c>
      <c r="B41" s="24">
        <v>6763.38</v>
      </c>
      <c r="C41" s="160">
        <v>15054.16</v>
      </c>
      <c r="D41" s="309">
        <f t="shared" si="19"/>
        <v>7.3801993491211054E-2</v>
      </c>
      <c r="E41" s="259">
        <f t="shared" si="20"/>
        <v>0.12644105065735375</v>
      </c>
      <c r="F41" s="64">
        <f t="shared" si="25"/>
        <v>1.2258338286478061</v>
      </c>
      <c r="H41" s="24">
        <v>1281.896</v>
      </c>
      <c r="I41" s="160">
        <v>2896.5169999999998</v>
      </c>
      <c r="J41" s="309">
        <f t="shared" si="21"/>
        <v>5.7927719410790258E-2</v>
      </c>
      <c r="K41" s="259">
        <f t="shared" si="22"/>
        <v>0.10543895455260094</v>
      </c>
      <c r="L41" s="64">
        <f t="shared" si="26"/>
        <v>1.2595569375362743</v>
      </c>
      <c r="N41" s="39">
        <f t="shared" si="23"/>
        <v>1.8953481838962174</v>
      </c>
      <c r="O41" s="173">
        <f t="shared" si="24"/>
        <v>1.9240641789379147</v>
      </c>
      <c r="P41" s="64">
        <f t="shared" si="8"/>
        <v>1.5150775612461132E-2</v>
      </c>
    </row>
    <row r="42" spans="1:16" ht="20.100000000000001" customHeight="1" x14ac:dyDescent="0.25">
      <c r="A42" s="44" t="s">
        <v>170</v>
      </c>
      <c r="B42" s="24">
        <v>5406.65</v>
      </c>
      <c r="C42" s="160">
        <v>7539.3600000000015</v>
      </c>
      <c r="D42" s="309">
        <f t="shared" si="19"/>
        <v>5.8997357550404708E-2</v>
      </c>
      <c r="E42" s="259">
        <f t="shared" si="20"/>
        <v>6.3323665995580411E-2</v>
      </c>
      <c r="F42" s="64">
        <f t="shared" si="25"/>
        <v>0.39446052546401228</v>
      </c>
      <c r="H42" s="24">
        <v>1567.8520000000001</v>
      </c>
      <c r="I42" s="160">
        <v>1993.2979999999998</v>
      </c>
      <c r="J42" s="309">
        <f t="shared" si="21"/>
        <v>7.0849812101485873E-2</v>
      </c>
      <c r="K42" s="259">
        <f t="shared" si="22"/>
        <v>7.2559994376622111E-2</v>
      </c>
      <c r="L42" s="64">
        <f t="shared" si="26"/>
        <v>0.2713559698236821</v>
      </c>
      <c r="N42" s="39">
        <f t="shared" si="23"/>
        <v>2.8998585075786303</v>
      </c>
      <c r="O42" s="173">
        <f t="shared" si="24"/>
        <v>2.6438557118906636</v>
      </c>
      <c r="P42" s="64">
        <f t="shared" si="8"/>
        <v>-8.828113337906543E-2</v>
      </c>
    </row>
    <row r="43" spans="1:16" ht="20.100000000000001" customHeight="1" x14ac:dyDescent="0.25">
      <c r="A43" s="44" t="s">
        <v>168</v>
      </c>
      <c r="B43" s="24">
        <v>5821.59</v>
      </c>
      <c r="C43" s="160">
        <v>7646.8099999999995</v>
      </c>
      <c r="D43" s="309">
        <f t="shared" si="19"/>
        <v>6.3525182274025607E-2</v>
      </c>
      <c r="E43" s="259">
        <f t="shared" si="20"/>
        <v>6.4226146830986194E-2</v>
      </c>
      <c r="F43" s="64">
        <f t="shared" si="25"/>
        <v>0.31352602983033834</v>
      </c>
      <c r="H43" s="24">
        <v>1737.1760000000004</v>
      </c>
      <c r="I43" s="160">
        <v>1925.5349999999999</v>
      </c>
      <c r="J43" s="309">
        <f t="shared" si="21"/>
        <v>7.8501410329043078E-2</v>
      </c>
      <c r="K43" s="259">
        <f t="shared" si="22"/>
        <v>7.009328699070036E-2</v>
      </c>
      <c r="L43" s="64">
        <f t="shared" si="26"/>
        <v>0.10842827669735215</v>
      </c>
      <c r="N43" s="39">
        <f t="shared" si="23"/>
        <v>2.9840232651217287</v>
      </c>
      <c r="O43" s="173">
        <f t="shared" si="24"/>
        <v>2.5180892424422736</v>
      </c>
      <c r="P43" s="64">
        <f t="shared" ref="P43:P50" si="27">(O43-N43)/N43</f>
        <v>-0.15614289208983362</v>
      </c>
    </row>
    <row r="44" spans="1:16" ht="20.100000000000001" customHeight="1" x14ac:dyDescent="0.25">
      <c r="A44" s="44" t="s">
        <v>169</v>
      </c>
      <c r="B44" s="24">
        <v>6306.8399999999992</v>
      </c>
      <c r="C44" s="160">
        <v>8084.33</v>
      </c>
      <c r="D44" s="309">
        <f t="shared" si="19"/>
        <v>6.8820229623370185E-2</v>
      </c>
      <c r="E44" s="259">
        <f t="shared" si="20"/>
        <v>6.7900911047894044E-2</v>
      </c>
      <c r="F44" s="64">
        <f t="shared" ref="F44:F55" si="28">(C44-B44)/B44</f>
        <v>0.2818352772545365</v>
      </c>
      <c r="H44" s="24">
        <v>1569.345</v>
      </c>
      <c r="I44" s="160">
        <v>1915.9190000000006</v>
      </c>
      <c r="J44" s="309">
        <f t="shared" si="21"/>
        <v>7.0917279419490067E-2</v>
      </c>
      <c r="K44" s="259">
        <f t="shared" si="22"/>
        <v>6.9743245548866004E-2</v>
      </c>
      <c r="L44" s="64">
        <f t="shared" ref="L44:L55" si="29">(I44-H44)/H44</f>
        <v>0.22083990454616451</v>
      </c>
      <c r="N44" s="39">
        <f t="shared" si="23"/>
        <v>2.4883222025610294</v>
      </c>
      <c r="O44" s="173">
        <f t="shared" si="24"/>
        <v>2.3699168638588484</v>
      </c>
      <c r="P44" s="64">
        <f t="shared" si="27"/>
        <v>-4.7584407911610477E-2</v>
      </c>
    </row>
    <row r="45" spans="1:16" ht="20.100000000000001" customHeight="1" x14ac:dyDescent="0.25">
      <c r="A45" s="44" t="s">
        <v>164</v>
      </c>
      <c r="B45" s="24">
        <v>11364.679999999998</v>
      </c>
      <c r="C45" s="160">
        <v>8344.26</v>
      </c>
      <c r="D45" s="309">
        <f t="shared" si="19"/>
        <v>0.1240113729214825</v>
      </c>
      <c r="E45" s="259">
        <f t="shared" si="20"/>
        <v>7.0084083160942265E-2</v>
      </c>
      <c r="F45" s="64">
        <f t="shared" si="28"/>
        <v>-0.26577255144887479</v>
      </c>
      <c r="H45" s="24">
        <v>2307.0210000000002</v>
      </c>
      <c r="I45" s="160">
        <v>1581.5869999999998</v>
      </c>
      <c r="J45" s="309">
        <f t="shared" si="21"/>
        <v>0.1042521898522195</v>
      </c>
      <c r="K45" s="259">
        <f t="shared" si="22"/>
        <v>5.7572898696601621E-2</v>
      </c>
      <c r="L45" s="64">
        <f t="shared" si="29"/>
        <v>-0.31444620573458171</v>
      </c>
      <c r="N45" s="39">
        <f t="shared" si="23"/>
        <v>2.0299920455305389</v>
      </c>
      <c r="O45" s="173">
        <f t="shared" si="24"/>
        <v>1.8954191264414098</v>
      </c>
      <c r="P45" s="64">
        <f t="shared" si="27"/>
        <v>-6.6292338132762724E-2</v>
      </c>
    </row>
    <row r="46" spans="1:16" ht="20.100000000000001" customHeight="1" x14ac:dyDescent="0.25">
      <c r="A46" s="44" t="s">
        <v>177</v>
      </c>
      <c r="B46" s="24">
        <v>4355.01</v>
      </c>
      <c r="C46" s="160">
        <v>5003.8600000000006</v>
      </c>
      <c r="D46" s="309">
        <f t="shared" si="19"/>
        <v>4.752186328051345E-2</v>
      </c>
      <c r="E46" s="259">
        <f t="shared" si="20"/>
        <v>4.2027805984678403E-2</v>
      </c>
      <c r="F46" s="64">
        <f t="shared" si="28"/>
        <v>0.14898932493840436</v>
      </c>
      <c r="H46" s="24">
        <v>1184.2069999999999</v>
      </c>
      <c r="I46" s="160">
        <v>1406.077</v>
      </c>
      <c r="J46" s="309">
        <f t="shared" si="21"/>
        <v>5.3513241963695724E-2</v>
      </c>
      <c r="K46" s="259">
        <f t="shared" si="22"/>
        <v>5.1183987147480056E-2</v>
      </c>
      <c r="L46" s="64">
        <f t="shared" si="29"/>
        <v>0.18735744679773059</v>
      </c>
      <c r="N46" s="39">
        <f t="shared" si="23"/>
        <v>2.719183193609199</v>
      </c>
      <c r="O46" s="173">
        <f t="shared" si="24"/>
        <v>2.8099846918179159</v>
      </c>
      <c r="P46" s="64">
        <f t="shared" si="27"/>
        <v>3.3392931532573618E-2</v>
      </c>
    </row>
    <row r="47" spans="1:16" ht="20.100000000000001" customHeight="1" x14ac:dyDescent="0.25">
      <c r="A47" s="44" t="s">
        <v>175</v>
      </c>
      <c r="B47" s="24">
        <v>2383.39</v>
      </c>
      <c r="C47" s="160">
        <v>2738.64</v>
      </c>
      <c r="D47" s="309">
        <f t="shared" si="19"/>
        <v>2.6007548484192445E-2</v>
      </c>
      <c r="E47" s="259">
        <f t="shared" si="20"/>
        <v>2.300204853490698E-2</v>
      </c>
      <c r="F47" s="64">
        <f t="shared" si="28"/>
        <v>0.14905240015272364</v>
      </c>
      <c r="H47" s="24">
        <v>679.12900000000002</v>
      </c>
      <c r="I47" s="160">
        <v>798.94600000000003</v>
      </c>
      <c r="J47" s="309">
        <f t="shared" si="21"/>
        <v>3.0689224520343755E-2</v>
      </c>
      <c r="K47" s="259">
        <f t="shared" si="22"/>
        <v>2.9083216492077318E-2</v>
      </c>
      <c r="L47" s="64">
        <f t="shared" si="29"/>
        <v>0.17642745339986954</v>
      </c>
      <c r="N47" s="39">
        <f t="shared" si="23"/>
        <v>2.8494245591363567</v>
      </c>
      <c r="O47" s="173">
        <f t="shared" si="24"/>
        <v>2.9173093214150092</v>
      </c>
      <c r="P47" s="64">
        <f t="shared" si="27"/>
        <v>2.3824025121489067E-2</v>
      </c>
    </row>
    <row r="48" spans="1:16" ht="20.100000000000001" customHeight="1" x14ac:dyDescent="0.25">
      <c r="A48" s="44" t="s">
        <v>176</v>
      </c>
      <c r="B48" s="24">
        <v>1558.43</v>
      </c>
      <c r="C48" s="160">
        <v>2939.4200000000005</v>
      </c>
      <c r="D48" s="309">
        <f t="shared" si="19"/>
        <v>1.7005586070353587E-2</v>
      </c>
      <c r="E48" s="259">
        <f t="shared" si="20"/>
        <v>2.4688415236933766E-2</v>
      </c>
      <c r="F48" s="64">
        <f t="shared" si="28"/>
        <v>0.88614182221851501</v>
      </c>
      <c r="H48" s="24">
        <v>463.50800000000004</v>
      </c>
      <c r="I48" s="160">
        <v>724.721</v>
      </c>
      <c r="J48" s="309">
        <f t="shared" si="21"/>
        <v>2.0945506787334211E-2</v>
      </c>
      <c r="K48" s="259">
        <f t="shared" si="22"/>
        <v>2.6381279509947814E-2</v>
      </c>
      <c r="L48" s="64">
        <f t="shared" si="29"/>
        <v>0.56355661606703644</v>
      </c>
      <c r="N48" s="39">
        <f t="shared" si="23"/>
        <v>2.9741983919714072</v>
      </c>
      <c r="O48" s="173">
        <f t="shared" si="24"/>
        <v>2.4655238108198212</v>
      </c>
      <c r="P48" s="64">
        <f t="shared" si="27"/>
        <v>-0.17102913595969566</v>
      </c>
    </row>
    <row r="49" spans="1:16" ht="20.100000000000001" customHeight="1" x14ac:dyDescent="0.25">
      <c r="A49" s="44" t="s">
        <v>188</v>
      </c>
      <c r="B49" s="24">
        <v>456.98</v>
      </c>
      <c r="C49" s="160">
        <v>1689.48</v>
      </c>
      <c r="D49" s="309">
        <f t="shared" si="19"/>
        <v>4.9865651472508757E-3</v>
      </c>
      <c r="E49" s="259">
        <f t="shared" si="20"/>
        <v>1.4190072794801306E-2</v>
      </c>
      <c r="F49" s="64">
        <f t="shared" si="28"/>
        <v>2.6970545756925906</v>
      </c>
      <c r="H49" s="24">
        <v>138.35199999999998</v>
      </c>
      <c r="I49" s="160">
        <v>439.23599999999999</v>
      </c>
      <c r="J49" s="309">
        <f t="shared" si="21"/>
        <v>6.2520015944520094E-3</v>
      </c>
      <c r="K49" s="259">
        <f t="shared" si="22"/>
        <v>1.5989060185687232E-2</v>
      </c>
      <c r="L49" s="64">
        <f t="shared" si="29"/>
        <v>2.1747715970856949</v>
      </c>
      <c r="N49" s="39">
        <f t="shared" ref="N49" si="30">(H49/B49)*10</f>
        <v>3.0275285570484476</v>
      </c>
      <c r="O49" s="173">
        <f t="shared" ref="O49" si="31">(I49/C49)*10</f>
        <v>2.5998295333475383</v>
      </c>
      <c r="P49" s="64">
        <f t="shared" ref="P49" si="32">(O49-N49)/N49</f>
        <v>-0.14127002128689256</v>
      </c>
    </row>
    <row r="50" spans="1:16" ht="20.100000000000001" customHeight="1" x14ac:dyDescent="0.25">
      <c r="A50" s="44" t="s">
        <v>186</v>
      </c>
      <c r="B50" s="24">
        <v>1245.4099999999999</v>
      </c>
      <c r="C50" s="160">
        <v>1416.09</v>
      </c>
      <c r="D50" s="309">
        <f t="shared" si="19"/>
        <v>1.3589912250071582E-2</v>
      </c>
      <c r="E50" s="259">
        <f t="shared" si="20"/>
        <v>1.1893849103860465E-2</v>
      </c>
      <c r="F50" s="64">
        <f t="shared" si="28"/>
        <v>0.13704723745593828</v>
      </c>
      <c r="H50" s="24">
        <v>338.82200000000006</v>
      </c>
      <c r="I50" s="160">
        <v>402.238</v>
      </c>
      <c r="J50" s="309">
        <f t="shared" si="21"/>
        <v>1.5311059357547556E-2</v>
      </c>
      <c r="K50" s="259">
        <f t="shared" si="22"/>
        <v>1.4642259721358134E-2</v>
      </c>
      <c r="L50" s="64">
        <f t="shared" si="29"/>
        <v>0.18716612262485885</v>
      </c>
      <c r="N50" s="39">
        <f t="shared" si="23"/>
        <v>2.7205659180510846</v>
      </c>
      <c r="O50" s="173">
        <f t="shared" si="24"/>
        <v>2.8404833026149467</v>
      </c>
      <c r="P50" s="64">
        <f t="shared" si="27"/>
        <v>4.4078102930057518E-2</v>
      </c>
    </row>
    <row r="51" spans="1:16" ht="20.100000000000001" customHeight="1" x14ac:dyDescent="0.25">
      <c r="A51" s="44" t="s">
        <v>193</v>
      </c>
      <c r="B51" s="24">
        <v>147.57</v>
      </c>
      <c r="C51" s="160">
        <v>867.90000000000009</v>
      </c>
      <c r="D51" s="309">
        <f t="shared" si="19"/>
        <v>1.6102836421283461E-3</v>
      </c>
      <c r="E51" s="259">
        <f t="shared" si="20"/>
        <v>7.2895590232545252E-3</v>
      </c>
      <c r="F51" s="64">
        <f t="shared" si="28"/>
        <v>4.8812766822524916</v>
      </c>
      <c r="H51" s="24">
        <v>35.193999999999996</v>
      </c>
      <c r="I51" s="160">
        <v>191.54900000000001</v>
      </c>
      <c r="J51" s="309">
        <f t="shared" si="21"/>
        <v>1.5903849898457848E-3</v>
      </c>
      <c r="K51" s="259">
        <f t="shared" si="22"/>
        <v>6.9727629099349871E-3</v>
      </c>
      <c r="L51" s="64">
        <f t="shared" si="29"/>
        <v>4.4426606807978644</v>
      </c>
      <c r="N51" s="39">
        <f t="shared" ref="N51" si="33">(H51/B51)*10</f>
        <v>2.3849020803686387</v>
      </c>
      <c r="O51" s="173">
        <f t="shared" ref="O51" si="34">(I51/C51)*10</f>
        <v>2.2070399815646962</v>
      </c>
      <c r="P51" s="64">
        <f t="shared" ref="P51" si="35">(O51-N51)/N51</f>
        <v>-7.4578365404608174E-2</v>
      </c>
    </row>
    <row r="52" spans="1:16" ht="20.100000000000001" customHeight="1" x14ac:dyDescent="0.25">
      <c r="A52" s="44" t="s">
        <v>190</v>
      </c>
      <c r="B52" s="24">
        <v>523.31999999999982</v>
      </c>
      <c r="C52" s="160">
        <v>985.82999999999993</v>
      </c>
      <c r="D52" s="309">
        <f t="shared" si="19"/>
        <v>5.7104671382977963E-3</v>
      </c>
      <c r="E52" s="259">
        <f t="shared" si="20"/>
        <v>8.2800621867669174E-3</v>
      </c>
      <c r="F52" s="64">
        <f t="shared" si="28"/>
        <v>0.88379958725063112</v>
      </c>
      <c r="H52" s="24">
        <v>101.26999999999997</v>
      </c>
      <c r="I52" s="160">
        <v>171.37900000000002</v>
      </c>
      <c r="J52" s="309">
        <f t="shared" si="21"/>
        <v>4.5762995942968286E-3</v>
      </c>
      <c r="K52" s="259">
        <f t="shared" si="22"/>
        <v>6.2385349688160643E-3</v>
      </c>
      <c r="L52" s="64">
        <f t="shared" si="29"/>
        <v>0.69229781771501997</v>
      </c>
      <c r="N52" s="39">
        <f t="shared" ref="N52:N53" si="36">(H52/B52)*10</f>
        <v>1.9351448444546357</v>
      </c>
      <c r="O52" s="173">
        <f t="shared" ref="O52:O53" si="37">(I52/C52)*10</f>
        <v>1.7384234604343551</v>
      </c>
      <c r="P52" s="64">
        <f t="shared" ref="P52:P53" si="38">(O52-N52)/N52</f>
        <v>-0.10165718839290337</v>
      </c>
    </row>
    <row r="53" spans="1:16" ht="20.100000000000001" customHeight="1" x14ac:dyDescent="0.25">
      <c r="A53" s="44" t="s">
        <v>192</v>
      </c>
      <c r="B53" s="24">
        <v>360.67</v>
      </c>
      <c r="C53" s="160">
        <v>479.99</v>
      </c>
      <c r="D53" s="309">
        <f t="shared" si="19"/>
        <v>3.935630556389718E-3</v>
      </c>
      <c r="E53" s="259">
        <f t="shared" si="20"/>
        <v>4.03147302174437E-3</v>
      </c>
      <c r="F53" s="64">
        <f t="shared" si="28"/>
        <v>0.33082873540909968</v>
      </c>
      <c r="H53" s="24">
        <v>91.048000000000002</v>
      </c>
      <c r="I53" s="160">
        <v>113.25599999999999</v>
      </c>
      <c r="J53" s="309">
        <f t="shared" si="21"/>
        <v>4.1143766708950117E-3</v>
      </c>
      <c r="K53" s="259">
        <f t="shared" si="22"/>
        <v>4.1227426722540801E-3</v>
      </c>
      <c r="L53" s="64">
        <f t="shared" si="29"/>
        <v>0.24391529742553361</v>
      </c>
      <c r="N53" s="39">
        <f t="shared" si="36"/>
        <v>2.5244128982172072</v>
      </c>
      <c r="O53" s="173">
        <f t="shared" si="37"/>
        <v>2.3595491572741096</v>
      </c>
      <c r="P53" s="64">
        <f t="shared" si="38"/>
        <v>-6.5307755739771309E-2</v>
      </c>
    </row>
    <row r="54" spans="1:16" ht="20.100000000000001" customHeight="1" x14ac:dyDescent="0.25">
      <c r="A54" s="44" t="s">
        <v>194</v>
      </c>
      <c r="B54" s="24">
        <v>463.70000000000005</v>
      </c>
      <c r="C54" s="160">
        <v>449.44999999999993</v>
      </c>
      <c r="D54" s="309">
        <f t="shared" si="19"/>
        <v>5.0598937782402537E-3</v>
      </c>
      <c r="E54" s="259">
        <f t="shared" si="20"/>
        <v>3.7749652068230733E-3</v>
      </c>
      <c r="F54" s="64">
        <f t="shared" si="28"/>
        <v>-3.0731076126806367E-2</v>
      </c>
      <c r="H54" s="24">
        <v>92.570999999999998</v>
      </c>
      <c r="I54" s="160">
        <v>105.84300000000002</v>
      </c>
      <c r="J54" s="309">
        <f t="shared" si="21"/>
        <v>4.1831996617325163E-3</v>
      </c>
      <c r="K54" s="259">
        <f t="shared" si="22"/>
        <v>3.8528947928532591E-3</v>
      </c>
      <c r="L54" s="64">
        <f t="shared" si="29"/>
        <v>0.1433710341251582</v>
      </c>
      <c r="N54" s="39">
        <f t="shared" ref="N54" si="39">(H54/B54)*10</f>
        <v>1.9963554021996979</v>
      </c>
      <c r="O54" s="173">
        <f t="shared" ref="O54" si="40">(I54/C54)*10</f>
        <v>2.3549449326955174</v>
      </c>
      <c r="P54" s="64">
        <f t="shared" ref="P54" si="41">(O54-N54)/N54</f>
        <v>0.1796220903856624</v>
      </c>
    </row>
    <row r="55" spans="1:16" ht="20.100000000000001" customHeight="1" x14ac:dyDescent="0.25">
      <c r="A55" s="44" t="s">
        <v>189</v>
      </c>
      <c r="B55" s="24">
        <v>79.820000000000007</v>
      </c>
      <c r="C55" s="160">
        <v>88.210000000000008</v>
      </c>
      <c r="D55" s="309">
        <f t="shared" si="19"/>
        <v>8.7099573297204456E-4</v>
      </c>
      <c r="E55" s="259">
        <f t="shared" si="20"/>
        <v>7.4088259182081067E-4</v>
      </c>
      <c r="F55" s="64">
        <f t="shared" si="28"/>
        <v>0.10511150087697319</v>
      </c>
      <c r="H55" s="24">
        <v>29.167000000000002</v>
      </c>
      <c r="I55" s="160">
        <v>28.218</v>
      </c>
      <c r="J55" s="309">
        <f t="shared" si="21"/>
        <v>1.3180303176345972E-3</v>
      </c>
      <c r="K55" s="259">
        <f t="shared" si="22"/>
        <v>1.0271910779620121E-3</v>
      </c>
      <c r="L55" s="64">
        <f t="shared" si="29"/>
        <v>-3.253677100833139E-2</v>
      </c>
      <c r="N55" s="39">
        <f t="shared" ref="N55" si="42">(H55/B55)*10</f>
        <v>3.6540967176146326</v>
      </c>
      <c r="O55" s="173">
        <f t="shared" ref="O55" si="43">(I55/C55)*10</f>
        <v>3.198957034349847</v>
      </c>
      <c r="P55" s="64">
        <f t="shared" ref="P55" si="44">(O55-N55)/N55</f>
        <v>-0.12455600342234439</v>
      </c>
    </row>
    <row r="56" spans="1:16" ht="20.100000000000001" customHeight="1" x14ac:dyDescent="0.25">
      <c r="A56" s="44" t="s">
        <v>196</v>
      </c>
      <c r="B56" s="24">
        <v>73.789999999999992</v>
      </c>
      <c r="C56" s="160">
        <v>79.439999999999984</v>
      </c>
      <c r="D56" s="309">
        <f t="shared" si="19"/>
        <v>8.0519638105746867E-4</v>
      </c>
      <c r="E56" s="259">
        <f t="shared" si="20"/>
        <v>6.6722268557130923E-4</v>
      </c>
      <c r="F56" s="64">
        <f t="shared" ref="F56:F59" si="45">(C56-B56)/B56</f>
        <v>7.6568640737227162E-2</v>
      </c>
      <c r="H56" s="24">
        <v>18.975999999999999</v>
      </c>
      <c r="I56" s="160">
        <v>19.135999999999999</v>
      </c>
      <c r="J56" s="309">
        <f t="shared" si="21"/>
        <v>8.5750825616052778E-4</v>
      </c>
      <c r="K56" s="259">
        <f t="shared" si="22"/>
        <v>6.9658829356726429E-4</v>
      </c>
      <c r="L56" s="64">
        <f t="shared" ref="L56:L59" si="46">(I56-H56)/H56</f>
        <v>8.4317032040472258E-3</v>
      </c>
      <c r="N56" s="39">
        <f t="shared" si="23"/>
        <v>2.5716221710258846</v>
      </c>
      <c r="O56" s="173">
        <f t="shared" si="24"/>
        <v>2.4088620342396783</v>
      </c>
      <c r="P56" s="64">
        <f t="shared" ref="P56" si="47">(O56-N56)/N56</f>
        <v>-6.3290843662806531E-2</v>
      </c>
    </row>
    <row r="57" spans="1:16" ht="20.100000000000001" customHeight="1" x14ac:dyDescent="0.25">
      <c r="A57" s="44" t="s">
        <v>191</v>
      </c>
      <c r="B57" s="24">
        <v>121.98</v>
      </c>
      <c r="C57" s="160">
        <v>80.220000000000013</v>
      </c>
      <c r="D57" s="309">
        <f t="shared" si="19"/>
        <v>1.3310455964411173E-3</v>
      </c>
      <c r="E57" s="259">
        <f t="shared" si="20"/>
        <v>6.7377396571664707E-4</v>
      </c>
      <c r="F57" s="64">
        <f t="shared" si="45"/>
        <v>-0.34235120511559264</v>
      </c>
      <c r="H57" s="24">
        <v>31.488999999999997</v>
      </c>
      <c r="I57" s="160">
        <v>19.081</v>
      </c>
      <c r="J57" s="309">
        <f t="shared" si="21"/>
        <v>1.4229593949324861E-3</v>
      </c>
      <c r="K57" s="259">
        <f t="shared" si="22"/>
        <v>6.9458618465494202E-4</v>
      </c>
      <c r="L57" s="64">
        <f t="shared" si="46"/>
        <v>-0.39404236400012699</v>
      </c>
      <c r="N57" s="39">
        <f t="shared" ref="N57:N59" si="48">(H57/B57)*10</f>
        <v>2.5814887686505985</v>
      </c>
      <c r="O57" s="173">
        <f t="shared" ref="O57:O59" si="49">(I57/C57)*10</f>
        <v>2.3785838942907001</v>
      </c>
      <c r="P57" s="64">
        <f t="shared" ref="P57:P59" si="50">(O57-N57)/N57</f>
        <v>-7.8599944661375126E-2</v>
      </c>
    </row>
    <row r="58" spans="1:16" ht="20.100000000000001" customHeight="1" x14ac:dyDescent="0.25">
      <c r="A58" s="44" t="s">
        <v>197</v>
      </c>
      <c r="B58" s="24">
        <v>8.64</v>
      </c>
      <c r="C58" s="160">
        <v>18.399999999999999</v>
      </c>
      <c r="D58" s="309">
        <f t="shared" si="19"/>
        <v>9.4279668414914356E-5</v>
      </c>
      <c r="E58" s="259">
        <f t="shared" si="20"/>
        <v>1.5454301881309278E-4</v>
      </c>
      <c r="F58" s="64">
        <f t="shared" si="45"/>
        <v>1.1296296296296293</v>
      </c>
      <c r="H58" s="24">
        <v>3.952</v>
      </c>
      <c r="I58" s="160">
        <v>14.023</v>
      </c>
      <c r="J58" s="309">
        <f t="shared" si="21"/>
        <v>1.7858730124085191E-4</v>
      </c>
      <c r="K58" s="259">
        <f t="shared" si="22"/>
        <v>5.1046496868173842E-4</v>
      </c>
      <c r="L58" s="64">
        <f t="shared" si="46"/>
        <v>2.5483299595141702</v>
      </c>
      <c r="N58" s="39">
        <f t="shared" ref="N58" si="51">(H58/B58)*10</f>
        <v>4.5740740740740735</v>
      </c>
      <c r="O58" s="173">
        <f t="shared" ref="O58" si="52">(I58/C58)*10</f>
        <v>7.6211956521739133</v>
      </c>
      <c r="P58" s="64">
        <f t="shared" ref="P58" si="53">(O58-N58)/N58</f>
        <v>0.66617232881534971</v>
      </c>
    </row>
    <row r="59" spans="1:16" ht="20.100000000000001" customHeight="1" x14ac:dyDescent="0.25">
      <c r="A59" s="44" t="s">
        <v>219</v>
      </c>
      <c r="B59" s="24">
        <v>11.559999999999999</v>
      </c>
      <c r="C59" s="160">
        <v>29.77</v>
      </c>
      <c r="D59" s="309">
        <f t="shared" si="19"/>
        <v>1.2614270449958447E-4</v>
      </c>
      <c r="E59" s="259">
        <f t="shared" si="20"/>
        <v>2.5004052554705286E-4</v>
      </c>
      <c r="F59" s="64">
        <f t="shared" si="45"/>
        <v>1.5752595155709346</v>
      </c>
      <c r="H59" s="24">
        <v>3.6870000000000003</v>
      </c>
      <c r="I59" s="160">
        <v>9.9039999999999999</v>
      </c>
      <c r="J59" s="309">
        <f t="shared" si="21"/>
        <v>1.6661219121331505E-4</v>
      </c>
      <c r="K59" s="259">
        <f t="shared" si="22"/>
        <v>3.6052521213891022E-4</v>
      </c>
      <c r="L59" s="64">
        <f t="shared" si="46"/>
        <v>1.6861947382695956</v>
      </c>
      <c r="N59" s="39">
        <f t="shared" si="48"/>
        <v>3.1894463667820077</v>
      </c>
      <c r="O59" s="173">
        <f t="shared" si="49"/>
        <v>3.326839099764864</v>
      </c>
      <c r="P59" s="64">
        <f t="shared" si="50"/>
        <v>4.3077298434548938E-2</v>
      </c>
    </row>
    <row r="60" spans="1:16" ht="20.100000000000001" customHeight="1" x14ac:dyDescent="0.25">
      <c r="A60" s="44" t="s">
        <v>180</v>
      </c>
      <c r="B60" s="24">
        <v>52.460000000000008</v>
      </c>
      <c r="C60" s="160">
        <v>5.0900000000000007</v>
      </c>
      <c r="D60" s="309">
        <f t="shared" si="19"/>
        <v>5.724434496581491E-4</v>
      </c>
      <c r="E60" s="259">
        <f t="shared" si="20"/>
        <v>4.2751302486882741E-5</v>
      </c>
      <c r="F60" s="64">
        <f t="shared" ref="F60:F61" si="54">(C60-B60)/B60</f>
        <v>-0.90297369424323293</v>
      </c>
      <c r="H60" s="24">
        <v>16.783000000000001</v>
      </c>
      <c r="I60" s="160">
        <v>4.3819999999999997</v>
      </c>
      <c r="J60" s="309">
        <f t="shared" si="21"/>
        <v>7.5840857204585472E-4</v>
      </c>
      <c r="K60" s="259">
        <f t="shared" si="22"/>
        <v>1.5951347734175124E-4</v>
      </c>
      <c r="L60" s="64">
        <f t="shared" ref="L60:L61" si="55">(I60-H60)/H60</f>
        <v>-0.73890246082345235</v>
      </c>
      <c r="N60" s="39">
        <f t="shared" ref="N60:N61" si="56">(H60/B60)*10</f>
        <v>3.1991993900114366</v>
      </c>
      <c r="O60" s="173"/>
      <c r="P60" s="64">
        <f t="shared" ref="P60:P61" si="57">(O60-N60)/N60</f>
        <v>-1</v>
      </c>
    </row>
    <row r="61" spans="1:16" ht="20.100000000000001" customHeight="1" thickBot="1" x14ac:dyDescent="0.3">
      <c r="A61" s="13" t="s">
        <v>17</v>
      </c>
      <c r="B61" s="24">
        <f>B62-SUM(B39:B60)</f>
        <v>102.18000000000757</v>
      </c>
      <c r="C61" s="160">
        <f>C62-SUM(C39:C60)</f>
        <v>33.03000000002794</v>
      </c>
      <c r="D61" s="309">
        <f t="shared" si="19"/>
        <v>1.1149880229903543E-3</v>
      </c>
      <c r="E61" s="259">
        <f t="shared" si="20"/>
        <v>2.7742151692395506E-4</v>
      </c>
      <c r="F61" s="64">
        <f t="shared" si="54"/>
        <v>-0.67674691720468294</v>
      </c>
      <c r="H61" s="24">
        <f>H62-SUM(H39:H60)</f>
        <v>34.53699999998571</v>
      </c>
      <c r="I61" s="160">
        <f>I62-SUM(I39:I60)</f>
        <v>12.955999999987398</v>
      </c>
      <c r="J61" s="309">
        <f t="shared" si="21"/>
        <v>1.5606957547957365E-3</v>
      </c>
      <c r="K61" s="259">
        <f t="shared" si="22"/>
        <v>4.7162405578222711E-4</v>
      </c>
      <c r="L61" s="64">
        <f t="shared" si="55"/>
        <v>-0.62486608564748647</v>
      </c>
      <c r="N61" s="39">
        <f t="shared" si="56"/>
        <v>3.3800156586399637</v>
      </c>
      <c r="O61" s="173">
        <f t="shared" ref="O61" si="58">(I61/C61)*10</f>
        <v>3.9224947017791219</v>
      </c>
      <c r="P61" s="64">
        <f t="shared" si="57"/>
        <v>0.16049601478989556</v>
      </c>
    </row>
    <row r="62" spans="1:16" ht="26.25" customHeight="1" thickBot="1" x14ac:dyDescent="0.3">
      <c r="A62" s="17" t="s">
        <v>18</v>
      </c>
      <c r="B62" s="46">
        <v>91642.239999999991</v>
      </c>
      <c r="C62" s="171">
        <v>119060.70000000001</v>
      </c>
      <c r="D62" s="315">
        <f>SUM(D39:D61)</f>
        <v>1</v>
      </c>
      <c r="E62" s="316">
        <f>SUM(E39:E61)</f>
        <v>1</v>
      </c>
      <c r="F62" s="69">
        <f t="shared" si="25"/>
        <v>0.29919019875550862</v>
      </c>
      <c r="G62" s="2"/>
      <c r="H62" s="46">
        <v>22129.232999999993</v>
      </c>
      <c r="I62" s="171">
        <v>27471.032999999992</v>
      </c>
      <c r="J62" s="315">
        <f>SUM(J39:J61)</f>
        <v>0.99999999999999967</v>
      </c>
      <c r="K62" s="316">
        <f>SUM(K39:K61)</f>
        <v>0.99999999999999989</v>
      </c>
      <c r="L62" s="69">
        <f t="shared" si="26"/>
        <v>0.24139110469847738</v>
      </c>
      <c r="M62" s="2"/>
      <c r="N62" s="34">
        <f t="shared" si="23"/>
        <v>2.4147416082365507</v>
      </c>
      <c r="O62" s="166">
        <f t="shared" si="24"/>
        <v>2.3073132444207021</v>
      </c>
      <c r="P62" s="69">
        <f t="shared" si="8"/>
        <v>-4.448855457222272E-2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B5</f>
        <v>jan-maio</v>
      </c>
      <c r="C66" s="451"/>
      <c r="D66" s="459" t="str">
        <f>B5</f>
        <v>jan-maio</v>
      </c>
      <c r="E66" s="451"/>
      <c r="F66" s="149" t="str">
        <f>F37</f>
        <v>2022/2021</v>
      </c>
      <c r="H66" s="446" t="str">
        <f>B5</f>
        <v>jan-maio</v>
      </c>
      <c r="I66" s="451"/>
      <c r="J66" s="459" t="str">
        <f>B5</f>
        <v>jan-maio</v>
      </c>
      <c r="K66" s="447"/>
      <c r="L66" s="149" t="str">
        <f>L37</f>
        <v>2022/2021</v>
      </c>
      <c r="N66" s="446" t="str">
        <f>B5</f>
        <v>jan-maio</v>
      </c>
      <c r="O66" s="447"/>
      <c r="P66" s="149" t="str">
        <f>P37</f>
        <v>2022/2021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163</v>
      </c>
      <c r="B68" s="45">
        <v>44221.250000000007</v>
      </c>
      <c r="C68" s="167">
        <v>37202.74</v>
      </c>
      <c r="D68" s="309">
        <f>B68/$B$96</f>
        <v>0.22646975587537202</v>
      </c>
      <c r="E68" s="308">
        <f>C68/$C$96</f>
        <v>0.21213157255808066</v>
      </c>
      <c r="F68" s="73">
        <f t="shared" ref="F68:F76" si="59">(C68-B68)/B68</f>
        <v>-0.15871351443027976</v>
      </c>
      <c r="H68" s="24">
        <v>10804.643000000002</v>
      </c>
      <c r="I68" s="167">
        <v>9577.1630000000005</v>
      </c>
      <c r="J68" s="323">
        <f>H68/$H$96</f>
        <v>0.22190629908979057</v>
      </c>
      <c r="K68" s="308">
        <f>I68/$I$96</f>
        <v>0.2094574475202329</v>
      </c>
      <c r="L68" s="73">
        <f t="shared" ref="L68:L76" si="60">(I68-H68)/H68</f>
        <v>-0.11360671518716547</v>
      </c>
      <c r="N68" s="48">
        <f t="shared" ref="N68:N96" si="61">(H68/B68)*10</f>
        <v>2.4433146959889194</v>
      </c>
      <c r="O68" s="169">
        <f t="shared" ref="O68:O96" si="62">(I68/C68)*10</f>
        <v>2.5743165691559278</v>
      </c>
      <c r="P68" s="73">
        <f t="shared" si="8"/>
        <v>5.3616455294141323E-2</v>
      </c>
    </row>
    <row r="69" spans="1:16" ht="20.100000000000001" customHeight="1" x14ac:dyDescent="0.25">
      <c r="A69" s="44" t="s">
        <v>165</v>
      </c>
      <c r="B69" s="24">
        <v>39916.320000000007</v>
      </c>
      <c r="C69" s="160">
        <v>34886.239999999998</v>
      </c>
      <c r="D69" s="309">
        <f t="shared" ref="D69:D95" si="63">B69/$B$96</f>
        <v>0.20442296963209383</v>
      </c>
      <c r="E69" s="259">
        <f t="shared" ref="E69:E95" si="64">C69/$C$96</f>
        <v>0.19892279310176122</v>
      </c>
      <c r="F69" s="64">
        <f t="shared" si="59"/>
        <v>-0.12601562468684507</v>
      </c>
      <c r="H69" s="24">
        <v>9628.9290000000001</v>
      </c>
      <c r="I69" s="160">
        <v>8426.2180000000008</v>
      </c>
      <c r="J69" s="324">
        <f t="shared" ref="J69:J95" si="65">H69/$H$96</f>
        <v>0.197759426071584</v>
      </c>
      <c r="K69" s="259">
        <f t="shared" ref="K69:K96" si="66">I69/$I$96</f>
        <v>0.18428569238395984</v>
      </c>
      <c r="L69" s="64">
        <f t="shared" si="60"/>
        <v>-0.12490599941073398</v>
      </c>
      <c r="N69" s="47">
        <f t="shared" si="61"/>
        <v>2.4122787371180507</v>
      </c>
      <c r="O69" s="163">
        <f t="shared" si="62"/>
        <v>2.4153414068125429</v>
      </c>
      <c r="P69" s="64">
        <f t="shared" si="8"/>
        <v>1.2696168346412468E-3</v>
      </c>
    </row>
    <row r="70" spans="1:16" ht="20.100000000000001" customHeight="1" x14ac:dyDescent="0.25">
      <c r="A70" s="44" t="s">
        <v>166</v>
      </c>
      <c r="B70" s="24">
        <v>33254.459999999992</v>
      </c>
      <c r="C70" s="160">
        <v>30489.23</v>
      </c>
      <c r="D70" s="309">
        <f t="shared" si="63"/>
        <v>0.1703056661213177</v>
      </c>
      <c r="E70" s="259">
        <f t="shared" si="64"/>
        <v>0.17385085899546673</v>
      </c>
      <c r="F70" s="64">
        <f t="shared" si="59"/>
        <v>-8.3153658185999499E-2</v>
      </c>
      <c r="H70" s="24">
        <v>7800.6810000000005</v>
      </c>
      <c r="I70" s="160">
        <v>7505.8899999999985</v>
      </c>
      <c r="J70" s="324">
        <f t="shared" si="65"/>
        <v>0.16021077707889528</v>
      </c>
      <c r="K70" s="259">
        <f t="shared" si="66"/>
        <v>0.1641576488535948</v>
      </c>
      <c r="L70" s="64">
        <f t="shared" si="60"/>
        <v>-3.7790418554482869E-2</v>
      </c>
      <c r="N70" s="47">
        <f t="shared" si="61"/>
        <v>2.3457548250670746</v>
      </c>
      <c r="O70" s="163">
        <f t="shared" si="62"/>
        <v>2.4618168448334048</v>
      </c>
      <c r="P70" s="64">
        <f t="shared" si="8"/>
        <v>4.9477472464758358E-2</v>
      </c>
    </row>
    <row r="71" spans="1:16" ht="20.100000000000001" customHeight="1" x14ac:dyDescent="0.25">
      <c r="A71" s="44" t="s">
        <v>167</v>
      </c>
      <c r="B71" s="24">
        <v>15740.339999999998</v>
      </c>
      <c r="C71" s="160">
        <v>16748.03</v>
      </c>
      <c r="D71" s="309">
        <f t="shared" si="63"/>
        <v>8.061081396829245E-2</v>
      </c>
      <c r="E71" s="259">
        <f t="shared" si="64"/>
        <v>9.5497964428155335E-2</v>
      </c>
      <c r="F71" s="64">
        <f t="shared" si="59"/>
        <v>6.401958280443755E-2</v>
      </c>
      <c r="H71" s="24">
        <v>4618.7929999999997</v>
      </c>
      <c r="I71" s="160">
        <v>5045.829999999999</v>
      </c>
      <c r="J71" s="324">
        <f t="shared" si="65"/>
        <v>9.4861001968489914E-2</v>
      </c>
      <c r="K71" s="259">
        <f t="shared" si="66"/>
        <v>0.11035487987632836</v>
      </c>
      <c r="L71" s="64">
        <f t="shared" si="60"/>
        <v>9.2456405818576282E-2</v>
      </c>
      <c r="N71" s="47">
        <f t="shared" si="61"/>
        <v>2.9343667290541378</v>
      </c>
      <c r="O71" s="163">
        <f t="shared" si="62"/>
        <v>3.0127901609920689</v>
      </c>
      <c r="P71" s="64">
        <f t="shared" si="8"/>
        <v>2.6725845533019002E-2</v>
      </c>
    </row>
    <row r="72" spans="1:16" ht="20.100000000000001" customHeight="1" x14ac:dyDescent="0.25">
      <c r="A72" s="44" t="s">
        <v>171</v>
      </c>
      <c r="B72" s="24">
        <v>10025.25</v>
      </c>
      <c r="C72" s="160">
        <v>9245.99</v>
      </c>
      <c r="D72" s="309">
        <f t="shared" si="63"/>
        <v>5.1342192273840584E-2</v>
      </c>
      <c r="E72" s="259">
        <f t="shared" si="64"/>
        <v>5.2721019972085073E-2</v>
      </c>
      <c r="F72" s="64">
        <f t="shared" si="59"/>
        <v>-7.7729732425625322E-2</v>
      </c>
      <c r="H72" s="24">
        <v>3089.4960000000001</v>
      </c>
      <c r="I72" s="160">
        <v>3283.5469999999996</v>
      </c>
      <c r="J72" s="324">
        <f t="shared" si="65"/>
        <v>6.3452223586907178E-2</v>
      </c>
      <c r="K72" s="259">
        <f t="shared" si="66"/>
        <v>7.1812850364217265E-2</v>
      </c>
      <c r="L72" s="64">
        <f t="shared" si="60"/>
        <v>6.2809921100399374E-2</v>
      </c>
      <c r="N72" s="47">
        <f t="shared" si="61"/>
        <v>3.0817146704570959</v>
      </c>
      <c r="O72" s="163">
        <f t="shared" si="62"/>
        <v>3.5513200857885412</v>
      </c>
      <c r="P72" s="64">
        <f t="shared" ref="P72:P76" si="67">(O72-N72)/N72</f>
        <v>0.15238445656027946</v>
      </c>
    </row>
    <row r="73" spans="1:16" ht="20.100000000000001" customHeight="1" x14ac:dyDescent="0.25">
      <c r="A73" s="44" t="s">
        <v>179</v>
      </c>
      <c r="B73" s="24">
        <v>13254.91</v>
      </c>
      <c r="C73" s="160">
        <v>10099.960000000001</v>
      </c>
      <c r="D73" s="309">
        <f t="shared" si="63"/>
        <v>6.7882211195975387E-2</v>
      </c>
      <c r="E73" s="259">
        <f t="shared" si="64"/>
        <v>5.7590392470385589E-2</v>
      </c>
      <c r="F73" s="64">
        <f t="shared" si="59"/>
        <v>-0.23802123137765543</v>
      </c>
      <c r="H73" s="24">
        <v>2717.4580000000005</v>
      </c>
      <c r="I73" s="160">
        <v>2218.5350000000003</v>
      </c>
      <c r="J73" s="324">
        <f t="shared" si="65"/>
        <v>5.5811288509203319E-2</v>
      </c>
      <c r="K73" s="259">
        <f t="shared" si="66"/>
        <v>4.8520493838759969E-2</v>
      </c>
      <c r="L73" s="64">
        <f t="shared" si="60"/>
        <v>-0.18359915774227242</v>
      </c>
      <c r="N73" s="47">
        <f t="shared" ref="N73" si="68">(H73/B73)*10</f>
        <v>2.0501519814166977</v>
      </c>
      <c r="O73" s="163">
        <f t="shared" ref="O73" si="69">(I73/C73)*10</f>
        <v>2.1965780062495299</v>
      </c>
      <c r="P73" s="64">
        <f t="shared" ref="P73" si="70">(O73-N73)/N73</f>
        <v>7.1422034151657751E-2</v>
      </c>
    </row>
    <row r="74" spans="1:16" ht="20.100000000000001" customHeight="1" x14ac:dyDescent="0.25">
      <c r="A74" s="44" t="s">
        <v>172</v>
      </c>
      <c r="B74" s="24">
        <v>6582.7</v>
      </c>
      <c r="C74" s="160">
        <v>5004.6899999999996</v>
      </c>
      <c r="D74" s="309">
        <f t="shared" si="63"/>
        <v>3.3711902354655536E-2</v>
      </c>
      <c r="E74" s="259">
        <f t="shared" si="64"/>
        <v>2.853695076937077E-2</v>
      </c>
      <c r="F74" s="64">
        <f t="shared" si="59"/>
        <v>-0.23972078326522556</v>
      </c>
      <c r="H74" s="24">
        <v>1462.9900000000002</v>
      </c>
      <c r="I74" s="160">
        <v>1401.268</v>
      </c>
      <c r="J74" s="324">
        <f t="shared" si="65"/>
        <v>3.0046961894564465E-2</v>
      </c>
      <c r="K74" s="259">
        <f t="shared" si="66"/>
        <v>3.0646447029436766E-2</v>
      </c>
      <c r="L74" s="64">
        <f t="shared" si="60"/>
        <v>-4.2188941824619582E-2</v>
      </c>
      <c r="N74" s="47">
        <f t="shared" si="61"/>
        <v>2.2224770990626954</v>
      </c>
      <c r="O74" s="163">
        <f t="shared" si="62"/>
        <v>2.799909684715737</v>
      </c>
      <c r="P74" s="64">
        <f t="shared" si="67"/>
        <v>0.25981486418760724</v>
      </c>
    </row>
    <row r="75" spans="1:16" ht="20.100000000000001" customHeight="1" x14ac:dyDescent="0.25">
      <c r="A75" s="44" t="s">
        <v>182</v>
      </c>
      <c r="B75" s="24">
        <v>6973.8300000000008</v>
      </c>
      <c r="C75" s="160">
        <v>3693.68</v>
      </c>
      <c r="D75" s="309">
        <f t="shared" si="63"/>
        <v>3.571499172041373E-2</v>
      </c>
      <c r="E75" s="259">
        <f t="shared" si="64"/>
        <v>2.1061517160465369E-2</v>
      </c>
      <c r="F75" s="64">
        <f t="shared" si="59"/>
        <v>-0.47035129907095535</v>
      </c>
      <c r="H75" s="24">
        <v>1831.0919999999999</v>
      </c>
      <c r="I75" s="160">
        <v>1053.5329999999997</v>
      </c>
      <c r="J75" s="324">
        <f t="shared" si="65"/>
        <v>3.7607059207131845E-2</v>
      </c>
      <c r="K75" s="259">
        <f t="shared" si="66"/>
        <v>2.3041304931150641E-2</v>
      </c>
      <c r="L75" s="64">
        <f t="shared" si="60"/>
        <v>-0.42464223534371853</v>
      </c>
      <c r="N75" s="47">
        <f t="shared" si="61"/>
        <v>2.6256619389919167</v>
      </c>
      <c r="O75" s="163">
        <f t="shared" si="62"/>
        <v>2.8522584522752368</v>
      </c>
      <c r="P75" s="64">
        <f t="shared" si="67"/>
        <v>8.6300719037089135E-2</v>
      </c>
    </row>
    <row r="76" spans="1:16" ht="20.100000000000001" customHeight="1" x14ac:dyDescent="0.25">
      <c r="A76" s="44" t="s">
        <v>187</v>
      </c>
      <c r="B76" s="24">
        <v>2668.4199999999996</v>
      </c>
      <c r="C76" s="160">
        <v>3924.84</v>
      </c>
      <c r="D76" s="309">
        <f t="shared" si="63"/>
        <v>1.3665747258907426E-2</v>
      </c>
      <c r="E76" s="259">
        <f t="shared" si="64"/>
        <v>2.2379601105694296E-2</v>
      </c>
      <c r="F76" s="64">
        <f t="shared" si="59"/>
        <v>0.47084791749424781</v>
      </c>
      <c r="H76" s="24">
        <v>688.12699999999995</v>
      </c>
      <c r="I76" s="160">
        <v>899.75099999999998</v>
      </c>
      <c r="J76" s="324">
        <f t="shared" si="65"/>
        <v>1.4132786791174893E-2</v>
      </c>
      <c r="K76" s="259">
        <f t="shared" si="66"/>
        <v>1.9678014028139342E-2</v>
      </c>
      <c r="L76" s="64">
        <f t="shared" si="60"/>
        <v>0.3075362542088888</v>
      </c>
      <c r="N76" s="47">
        <f t="shared" si="61"/>
        <v>2.5787807016886397</v>
      </c>
      <c r="O76" s="163">
        <f t="shared" si="62"/>
        <v>2.2924526859693644</v>
      </c>
      <c r="P76" s="64">
        <f t="shared" si="67"/>
        <v>-0.1110323245135896</v>
      </c>
    </row>
    <row r="77" spans="1:16" ht="20.100000000000001" customHeight="1" x14ac:dyDescent="0.25">
      <c r="A77" s="44" t="s">
        <v>203</v>
      </c>
      <c r="B77" s="24">
        <v>96.05</v>
      </c>
      <c r="C77" s="160">
        <v>4187.920000000001</v>
      </c>
      <c r="D77" s="309">
        <f t="shared" si="63"/>
        <v>4.9189971002243219E-4</v>
      </c>
      <c r="E77" s="259">
        <f t="shared" si="64"/>
        <v>2.3879694220034262E-2</v>
      </c>
      <c r="F77" s="64">
        <f t="shared" ref="F77:F80" si="71">(C77-B77)/B77</f>
        <v>42.601457574180124</v>
      </c>
      <c r="H77" s="24">
        <v>35.212000000000003</v>
      </c>
      <c r="I77" s="160">
        <v>882.80700000000002</v>
      </c>
      <c r="J77" s="324">
        <f t="shared" si="65"/>
        <v>7.2318581961011621E-4</v>
      </c>
      <c r="K77" s="259">
        <f t="shared" si="66"/>
        <v>1.9307440091913885E-2</v>
      </c>
      <c r="L77" s="64">
        <f t="shared" ref="L77:L80" si="72">(I77-H77)/H77</f>
        <v>24.071197319095763</v>
      </c>
      <c r="N77" s="47">
        <f t="shared" si="61"/>
        <v>3.6660072878709009</v>
      </c>
      <c r="O77" s="163">
        <f t="shared" si="62"/>
        <v>2.1079843932071283</v>
      </c>
      <c r="P77" s="64">
        <f t="shared" ref="P77:P80" si="73">(O77-N77)/N77</f>
        <v>-0.42499176142353556</v>
      </c>
    </row>
    <row r="78" spans="1:16" ht="20.100000000000001" customHeight="1" x14ac:dyDescent="0.25">
      <c r="A78" s="44" t="s">
        <v>181</v>
      </c>
      <c r="B78" s="24">
        <v>2875.7400000000002</v>
      </c>
      <c r="C78" s="160">
        <v>1472.1899999999998</v>
      </c>
      <c r="D78" s="309">
        <f t="shared" si="63"/>
        <v>1.4727492681935546E-2</v>
      </c>
      <c r="E78" s="259">
        <f t="shared" si="64"/>
        <v>8.3944886802499157E-3</v>
      </c>
      <c r="F78" s="64">
        <f t="shared" si="71"/>
        <v>-0.48806568048571858</v>
      </c>
      <c r="H78" s="24">
        <v>776.82299999999998</v>
      </c>
      <c r="I78" s="160">
        <v>548.75</v>
      </c>
      <c r="J78" s="324">
        <f t="shared" si="65"/>
        <v>1.5954429681557115E-2</v>
      </c>
      <c r="K78" s="259">
        <f t="shared" si="66"/>
        <v>1.2001442841343288E-2</v>
      </c>
      <c r="L78" s="64">
        <f t="shared" si="72"/>
        <v>-0.29359712572876961</v>
      </c>
      <c r="N78" s="47">
        <f t="shared" si="61"/>
        <v>2.7012977529262026</v>
      </c>
      <c r="O78" s="163">
        <f t="shared" si="62"/>
        <v>3.7274400722732803</v>
      </c>
      <c r="P78" s="64">
        <f t="shared" si="73"/>
        <v>0.37987012658471314</v>
      </c>
    </row>
    <row r="79" spans="1:16" ht="20.100000000000001" customHeight="1" x14ac:dyDescent="0.25">
      <c r="A79" s="44" t="s">
        <v>198</v>
      </c>
      <c r="B79" s="24">
        <v>2197.3299999999995</v>
      </c>
      <c r="C79" s="160">
        <v>1449.5700000000002</v>
      </c>
      <c r="D79" s="309">
        <f t="shared" si="63"/>
        <v>1.1253159706648523E-2</v>
      </c>
      <c r="E79" s="259">
        <f t="shared" si="64"/>
        <v>8.2655084983798786E-3</v>
      </c>
      <c r="F79" s="64">
        <f t="shared" si="71"/>
        <v>-0.34030391429598628</v>
      </c>
      <c r="H79" s="24">
        <v>982.37800000000016</v>
      </c>
      <c r="I79" s="160">
        <v>482.04699999999991</v>
      </c>
      <c r="J79" s="324">
        <f t="shared" si="65"/>
        <v>2.0176128566879097E-2</v>
      </c>
      <c r="K79" s="259">
        <f t="shared" si="66"/>
        <v>1.0542614154607756E-2</v>
      </c>
      <c r="L79" s="64">
        <f t="shared" si="72"/>
        <v>-0.50930599015857458</v>
      </c>
      <c r="N79" s="47">
        <f t="shared" si="61"/>
        <v>4.4707804471790782</v>
      </c>
      <c r="O79" s="163">
        <f t="shared" si="62"/>
        <v>3.3254482363735445</v>
      </c>
      <c r="P79" s="64">
        <f t="shared" si="73"/>
        <v>-0.25618171689200314</v>
      </c>
    </row>
    <row r="80" spans="1:16" ht="20.100000000000001" customHeight="1" x14ac:dyDescent="0.25">
      <c r="A80" s="44" t="s">
        <v>199</v>
      </c>
      <c r="B80" s="24">
        <v>1879.2699999999998</v>
      </c>
      <c r="C80" s="160">
        <v>2236.7200000000003</v>
      </c>
      <c r="D80" s="309">
        <f t="shared" si="63"/>
        <v>9.6242828532416037E-3</v>
      </c>
      <c r="E80" s="259">
        <f t="shared" si="64"/>
        <v>1.2753870574374637E-2</v>
      </c>
      <c r="F80" s="64">
        <f t="shared" si="71"/>
        <v>0.19020683563298543</v>
      </c>
      <c r="H80" s="24">
        <v>338.55200000000002</v>
      </c>
      <c r="I80" s="160">
        <v>457.18399999999991</v>
      </c>
      <c r="J80" s="324">
        <f t="shared" si="65"/>
        <v>6.9531979325412937E-3</v>
      </c>
      <c r="K80" s="259">
        <f t="shared" si="66"/>
        <v>9.9988476427821209E-3</v>
      </c>
      <c r="L80" s="64">
        <f t="shared" si="72"/>
        <v>0.35040998133226176</v>
      </c>
      <c r="N80" s="47">
        <f t="shared" si="61"/>
        <v>1.8015080323742731</v>
      </c>
      <c r="O80" s="163">
        <f t="shared" si="62"/>
        <v>2.0439929897349685</v>
      </c>
      <c r="P80" s="64">
        <f t="shared" si="73"/>
        <v>0.13460109697158304</v>
      </c>
    </row>
    <row r="81" spans="1:16" ht="20.100000000000001" customHeight="1" x14ac:dyDescent="0.25">
      <c r="A81" s="44" t="s">
        <v>205</v>
      </c>
      <c r="B81" s="24">
        <v>1049.18</v>
      </c>
      <c r="C81" s="160">
        <v>1285.5000000000002</v>
      </c>
      <c r="D81" s="309">
        <f t="shared" si="63"/>
        <v>5.3731529178691869E-3</v>
      </c>
      <c r="E81" s="259">
        <f t="shared" si="64"/>
        <v>7.3299745266991829E-3</v>
      </c>
      <c r="F81" s="64">
        <f t="shared" ref="F81:F94" si="74">(C81-B81)/B81</f>
        <v>0.22524257038830339</v>
      </c>
      <c r="H81" s="24">
        <v>300.32800000000003</v>
      </c>
      <c r="I81" s="160">
        <v>391.738</v>
      </c>
      <c r="J81" s="324">
        <f t="shared" si="65"/>
        <v>6.1681515060736953E-3</v>
      </c>
      <c r="K81" s="259">
        <f t="shared" si="66"/>
        <v>8.5675101882134608E-3</v>
      </c>
      <c r="L81" s="64">
        <f t="shared" ref="L81:L94" si="75">(I81-H81)/H81</f>
        <v>0.30436722516715042</v>
      </c>
      <c r="N81" s="47">
        <f t="shared" si="61"/>
        <v>2.8625021445319203</v>
      </c>
      <c r="O81" s="163">
        <f t="shared" si="62"/>
        <v>3.0473590042784906</v>
      </c>
      <c r="P81" s="64">
        <f t="shared" ref="P81:P87" si="76">(O81-N81)/N81</f>
        <v>6.4578767250774688E-2</v>
      </c>
    </row>
    <row r="82" spans="1:16" ht="20.100000000000001" customHeight="1" x14ac:dyDescent="0.25">
      <c r="A82" s="44" t="s">
        <v>200</v>
      </c>
      <c r="B82" s="24">
        <v>2032.0500000000002</v>
      </c>
      <c r="C82" s="160">
        <v>1604.7300000000002</v>
      </c>
      <c r="D82" s="309">
        <f t="shared" si="63"/>
        <v>1.0406713230099776E-2</v>
      </c>
      <c r="E82" s="259">
        <f t="shared" si="64"/>
        <v>9.1502372790587157E-3</v>
      </c>
      <c r="F82" s="64">
        <f t="shared" si="74"/>
        <v>-0.2102901011294013</v>
      </c>
      <c r="H82" s="24">
        <v>428.69900000000001</v>
      </c>
      <c r="I82" s="160">
        <v>359.55400000000003</v>
      </c>
      <c r="J82" s="324">
        <f t="shared" si="65"/>
        <v>8.804641533597557E-3</v>
      </c>
      <c r="K82" s="259">
        <f t="shared" si="66"/>
        <v>7.8636296662894668E-3</v>
      </c>
      <c r="L82" s="64">
        <f t="shared" si="75"/>
        <v>-0.1612903225806451</v>
      </c>
      <c r="N82" s="47">
        <f t="shared" si="61"/>
        <v>2.1096872616323417</v>
      </c>
      <c r="O82" s="163">
        <f t="shared" si="62"/>
        <v>2.2405887594797878</v>
      </c>
      <c r="P82" s="64">
        <f t="shared" si="76"/>
        <v>6.204782112878799E-2</v>
      </c>
    </row>
    <row r="83" spans="1:16" ht="20.100000000000001" customHeight="1" x14ac:dyDescent="0.25">
      <c r="A83" s="44" t="s">
        <v>201</v>
      </c>
      <c r="B83" s="24">
        <v>984.31000000000006</v>
      </c>
      <c r="C83" s="160">
        <v>1801.8599999999997</v>
      </c>
      <c r="D83" s="309">
        <f t="shared" si="63"/>
        <v>5.0409349669149426E-3</v>
      </c>
      <c r="E83" s="259">
        <f t="shared" si="64"/>
        <v>1.0274280747318697E-2</v>
      </c>
      <c r="F83" s="64">
        <f t="shared" si="74"/>
        <v>0.83058182889536791</v>
      </c>
      <c r="H83" s="24">
        <v>206.749</v>
      </c>
      <c r="I83" s="160">
        <v>353.1629999999999</v>
      </c>
      <c r="J83" s="324">
        <f t="shared" si="65"/>
        <v>4.2462213171240454E-3</v>
      </c>
      <c r="K83" s="259">
        <f t="shared" si="66"/>
        <v>7.7238552313026298E-3</v>
      </c>
      <c r="L83" s="64">
        <f t="shared" si="75"/>
        <v>0.70817271183899266</v>
      </c>
      <c r="N83" s="47">
        <f t="shared" si="61"/>
        <v>2.1004459977039751</v>
      </c>
      <c r="O83" s="163">
        <f t="shared" si="62"/>
        <v>1.9599913422796442</v>
      </c>
      <c r="P83" s="64">
        <f t="shared" si="76"/>
        <v>-6.6868967627762718E-2</v>
      </c>
    </row>
    <row r="84" spans="1:16" ht="20.100000000000001" customHeight="1" x14ac:dyDescent="0.25">
      <c r="A84" s="44" t="s">
        <v>183</v>
      </c>
      <c r="B84" s="24">
        <v>34.409999999999997</v>
      </c>
      <c r="C84" s="160">
        <v>180.05</v>
      </c>
      <c r="D84" s="309">
        <f t="shared" si="63"/>
        <v>1.7622351922823415E-4</v>
      </c>
      <c r="E84" s="259">
        <f t="shared" si="64"/>
        <v>1.0266525970689909E-3</v>
      </c>
      <c r="F84" s="64">
        <f t="shared" si="74"/>
        <v>4.2324905550712009</v>
      </c>
      <c r="H84" s="24">
        <v>62.445000000000007</v>
      </c>
      <c r="I84" s="160">
        <v>319.36900000000003</v>
      </c>
      <c r="J84" s="324">
        <f t="shared" si="65"/>
        <v>1.2824985375881435E-3</v>
      </c>
      <c r="K84" s="259">
        <f t="shared" si="66"/>
        <v>6.9847631868737393E-3</v>
      </c>
      <c r="L84" s="64">
        <f t="shared" si="75"/>
        <v>4.1144046761149813</v>
      </c>
      <c r="N84" s="47">
        <f t="shared" ref="N84" si="77">(H84/B84)*10</f>
        <v>18.147340889276379</v>
      </c>
      <c r="O84" s="163">
        <f t="shared" ref="O84" si="78">(I84/C84)*10</f>
        <v>17.737795056928633</v>
      </c>
      <c r="P84" s="64">
        <f t="shared" ref="P84" si="79">(O84-N84)/N84</f>
        <v>-2.2567815022957693E-2</v>
      </c>
    </row>
    <row r="85" spans="1:16" ht="20.100000000000001" customHeight="1" x14ac:dyDescent="0.25">
      <c r="A85" s="44" t="s">
        <v>204</v>
      </c>
      <c r="B85" s="24">
        <v>1458.18</v>
      </c>
      <c r="C85" s="160">
        <v>1481.22</v>
      </c>
      <c r="D85" s="309">
        <f t="shared" si="63"/>
        <v>7.4677596997450302E-3</v>
      </c>
      <c r="E85" s="259">
        <f t="shared" si="64"/>
        <v>8.4459781162484343E-3</v>
      </c>
      <c r="F85" s="64">
        <f t="shared" si="74"/>
        <v>1.5800518454511765E-2</v>
      </c>
      <c r="H85" s="24">
        <v>258.34299999999996</v>
      </c>
      <c r="I85" s="160">
        <v>308.36199999999997</v>
      </c>
      <c r="J85" s="324">
        <f t="shared" si="65"/>
        <v>5.3058614732345846E-3</v>
      </c>
      <c r="K85" s="259">
        <f t="shared" si="66"/>
        <v>6.7440344736989493E-3</v>
      </c>
      <c r="L85" s="64">
        <f t="shared" si="75"/>
        <v>0.19361469054706346</v>
      </c>
      <c r="N85" s="47">
        <f t="shared" si="61"/>
        <v>1.7716811367595218</v>
      </c>
      <c r="O85" s="163">
        <f t="shared" si="62"/>
        <v>2.0818109396308446</v>
      </c>
      <c r="P85" s="64">
        <f t="shared" si="76"/>
        <v>0.17504831791490602</v>
      </c>
    </row>
    <row r="86" spans="1:16" ht="20.100000000000001" customHeight="1" x14ac:dyDescent="0.25">
      <c r="A86" s="44" t="s">
        <v>184</v>
      </c>
      <c r="B86" s="24">
        <v>1899.1700000000003</v>
      </c>
      <c r="C86" s="160">
        <v>863.05999999999983</v>
      </c>
      <c r="D86" s="309">
        <f t="shared" si="63"/>
        <v>9.7261964839490123E-3</v>
      </c>
      <c r="E86" s="259">
        <f t="shared" si="64"/>
        <v>4.9212040567973509E-3</v>
      </c>
      <c r="F86" s="64">
        <f t="shared" si="74"/>
        <v>-0.54555937593790993</v>
      </c>
      <c r="H86" s="24">
        <v>629.34400000000016</v>
      </c>
      <c r="I86" s="160">
        <v>283.95500000000004</v>
      </c>
      <c r="J86" s="324">
        <f t="shared" si="65"/>
        <v>1.2925498592999803E-2</v>
      </c>
      <c r="K86" s="259">
        <f t="shared" si="66"/>
        <v>6.2102409148312226E-3</v>
      </c>
      <c r="L86" s="64">
        <f t="shared" si="75"/>
        <v>-0.54880796511923535</v>
      </c>
      <c r="N86" s="47">
        <f t="shared" si="61"/>
        <v>3.3137844426775906</v>
      </c>
      <c r="O86" s="163">
        <f t="shared" si="62"/>
        <v>3.2900957059764107</v>
      </c>
      <c r="P86" s="64">
        <f t="shared" si="76"/>
        <v>-7.148544846821453E-3</v>
      </c>
    </row>
    <row r="87" spans="1:16" ht="20.100000000000001" customHeight="1" x14ac:dyDescent="0.25">
      <c r="A87" s="44" t="s">
        <v>185</v>
      </c>
      <c r="B87" s="24">
        <v>471.77000000000004</v>
      </c>
      <c r="C87" s="160">
        <v>897.44</v>
      </c>
      <c r="D87" s="309">
        <f t="shared" si="63"/>
        <v>2.4160700280820703E-3</v>
      </c>
      <c r="E87" s="259">
        <f t="shared" si="64"/>
        <v>5.1172402483398785E-3</v>
      </c>
      <c r="F87" s="64">
        <f t="shared" si="74"/>
        <v>0.90228289208724588</v>
      </c>
      <c r="H87" s="24">
        <v>94.496999999999986</v>
      </c>
      <c r="I87" s="160">
        <v>198.04</v>
      </c>
      <c r="J87" s="324">
        <f t="shared" si="65"/>
        <v>1.9407841189281248E-3</v>
      </c>
      <c r="K87" s="259">
        <f t="shared" si="66"/>
        <v>4.3312359732111611E-3</v>
      </c>
      <c r="L87" s="64">
        <f t="shared" si="75"/>
        <v>1.0957279067060333</v>
      </c>
      <c r="N87" s="47">
        <f t="shared" si="61"/>
        <v>2.0030311380545602</v>
      </c>
      <c r="O87" s="163">
        <f t="shared" si="62"/>
        <v>2.2067213407024422</v>
      </c>
      <c r="P87" s="64">
        <f t="shared" si="76"/>
        <v>0.1016909816218412</v>
      </c>
    </row>
    <row r="88" spans="1:16" ht="20.100000000000001" customHeight="1" x14ac:dyDescent="0.25">
      <c r="A88" s="44" t="s">
        <v>220</v>
      </c>
      <c r="B88" s="24">
        <v>864.19999999999993</v>
      </c>
      <c r="C88" s="160">
        <v>730.74999999999989</v>
      </c>
      <c r="D88" s="309">
        <f t="shared" si="63"/>
        <v>4.4258170682080775E-3</v>
      </c>
      <c r="E88" s="259">
        <f t="shared" si="64"/>
        <v>4.1667669275654816E-3</v>
      </c>
      <c r="F88" s="64">
        <f t="shared" si="74"/>
        <v>-0.15442027308493411</v>
      </c>
      <c r="H88" s="24">
        <v>196.71700000000001</v>
      </c>
      <c r="I88" s="160">
        <v>154.196</v>
      </c>
      <c r="J88" s="324">
        <f t="shared" ref="J88" si="80">H88/$H$96</f>
        <v>4.0401835986664551E-3</v>
      </c>
      <c r="K88" s="259">
        <f t="shared" ref="K88" si="81">I88/$I$96</f>
        <v>3.3723452945125642E-3</v>
      </c>
      <c r="L88" s="64">
        <f t="shared" si="75"/>
        <v>-0.21615315402329241</v>
      </c>
      <c r="N88" s="47">
        <f t="shared" ref="N88:N92" si="82">(H88/B88)*10</f>
        <v>2.2762902105993987</v>
      </c>
      <c r="O88" s="163">
        <f t="shared" ref="O88:O92" si="83">(I88/C88)*10</f>
        <v>2.1101060554225115</v>
      </c>
      <c r="P88" s="64">
        <f t="shared" ref="P88:P92" si="84">(O88-N88)/N88</f>
        <v>-7.300657640359802E-2</v>
      </c>
    </row>
    <row r="89" spans="1:16" ht="20.100000000000001" customHeight="1" x14ac:dyDescent="0.25">
      <c r="A89" s="44" t="s">
        <v>206</v>
      </c>
      <c r="B89" s="24">
        <v>163.13</v>
      </c>
      <c r="C89" s="160">
        <v>366.66999999999996</v>
      </c>
      <c r="D89" s="309">
        <f t="shared" si="63"/>
        <v>8.3543570740197146E-4</v>
      </c>
      <c r="E89" s="259">
        <f t="shared" si="64"/>
        <v>2.0907676077050086E-3</v>
      </c>
      <c r="F89" s="64">
        <f t="shared" si="74"/>
        <v>1.2477165450867405</v>
      </c>
      <c r="H89" s="24">
        <v>49.153999999999996</v>
      </c>
      <c r="I89" s="160">
        <v>113.87799999999999</v>
      </c>
      <c r="J89" s="324">
        <f t="shared" si="65"/>
        <v>1.0095273139019551E-3</v>
      </c>
      <c r="K89" s="259">
        <f t="shared" si="66"/>
        <v>2.4905700371507804E-3</v>
      </c>
      <c r="L89" s="64">
        <f t="shared" si="75"/>
        <v>1.3167595719575211</v>
      </c>
      <c r="N89" s="47">
        <f t="shared" si="82"/>
        <v>3.0131796726537119</v>
      </c>
      <c r="O89" s="163">
        <f t="shared" si="83"/>
        <v>3.1057354024054327</v>
      </c>
      <c r="P89" s="64">
        <f t="shared" si="84"/>
        <v>3.0716963409688346E-2</v>
      </c>
    </row>
    <row r="90" spans="1:16" ht="20.100000000000001" customHeight="1" x14ac:dyDescent="0.25">
      <c r="A90" s="44" t="s">
        <v>202</v>
      </c>
      <c r="B90" s="24">
        <v>69.87</v>
      </c>
      <c r="C90" s="160">
        <v>254.03000000000003</v>
      </c>
      <c r="D90" s="309">
        <f t="shared" si="63"/>
        <v>3.5782439083047722E-4</v>
      </c>
      <c r="E90" s="259">
        <f t="shared" si="64"/>
        <v>1.4484896375086685E-3</v>
      </c>
      <c r="F90" s="64">
        <f t="shared" si="74"/>
        <v>2.6357521110634035</v>
      </c>
      <c r="H90" s="24">
        <v>24.838999999999999</v>
      </c>
      <c r="I90" s="160">
        <v>106.9</v>
      </c>
      <c r="J90" s="324">
        <f t="shared" si="65"/>
        <v>5.1014462607337481E-4</v>
      </c>
      <c r="K90" s="259">
        <f t="shared" si="66"/>
        <v>2.3379576122817265E-3</v>
      </c>
      <c r="L90" s="64">
        <f t="shared" si="75"/>
        <v>3.3037159305930195</v>
      </c>
      <c r="N90" s="47">
        <f t="shared" si="82"/>
        <v>3.5550307714326603</v>
      </c>
      <c r="O90" s="163">
        <f t="shared" si="83"/>
        <v>4.2081643900326728</v>
      </c>
      <c r="P90" s="64">
        <f t="shared" si="84"/>
        <v>0.18372094662258093</v>
      </c>
    </row>
    <row r="91" spans="1:16" ht="20.100000000000001" customHeight="1" x14ac:dyDescent="0.25">
      <c r="A91" s="44" t="s">
        <v>207</v>
      </c>
      <c r="B91" s="24">
        <v>271.82</v>
      </c>
      <c r="C91" s="160">
        <v>354.11</v>
      </c>
      <c r="D91" s="309">
        <f t="shared" si="63"/>
        <v>1.3920684974315202E-3</v>
      </c>
      <c r="E91" s="259">
        <f t="shared" si="64"/>
        <v>2.0191499647214681E-3</v>
      </c>
      <c r="F91" s="64">
        <f t="shared" si="74"/>
        <v>0.30273710543742188</v>
      </c>
      <c r="H91" s="24">
        <v>82.403999999999996</v>
      </c>
      <c r="I91" s="160">
        <v>106.63799999999998</v>
      </c>
      <c r="J91" s="324">
        <f t="shared" si="65"/>
        <v>1.6924174792443487E-3</v>
      </c>
      <c r="K91" s="259">
        <f t="shared" si="66"/>
        <v>2.3322275384331029E-3</v>
      </c>
      <c r="L91" s="64">
        <f t="shared" si="75"/>
        <v>0.29408766564729844</v>
      </c>
      <c r="N91" s="47">
        <f t="shared" si="82"/>
        <v>3.031565006254139</v>
      </c>
      <c r="O91" s="163">
        <f t="shared" si="83"/>
        <v>3.0114371240574958</v>
      </c>
      <c r="P91" s="64">
        <f t="shared" si="84"/>
        <v>-6.639436118018034E-3</v>
      </c>
    </row>
    <row r="92" spans="1:16" ht="20.100000000000001" customHeight="1" x14ac:dyDescent="0.25">
      <c r="A92" s="44" t="s">
        <v>208</v>
      </c>
      <c r="B92" s="24">
        <v>244.62999999999997</v>
      </c>
      <c r="C92" s="160">
        <v>120.93</v>
      </c>
      <c r="D92" s="309">
        <f t="shared" si="63"/>
        <v>1.2528206773845659E-3</v>
      </c>
      <c r="E92" s="259">
        <f t="shared" si="64"/>
        <v>6.8954789538213312E-4</v>
      </c>
      <c r="F92" s="64">
        <f t="shared" si="74"/>
        <v>-0.50566161141315447</v>
      </c>
      <c r="H92" s="24">
        <v>107.643</v>
      </c>
      <c r="I92" s="160">
        <v>91.623000000000005</v>
      </c>
      <c r="J92" s="324">
        <f t="shared" si="65"/>
        <v>2.2107773253519179E-3</v>
      </c>
      <c r="K92" s="259">
        <f t="shared" si="66"/>
        <v>2.003841817680904E-3</v>
      </c>
      <c r="L92" s="64">
        <f t="shared" si="75"/>
        <v>-0.14882528357626595</v>
      </c>
      <c r="N92" s="47">
        <f t="shared" si="82"/>
        <v>4.4002370927523202</v>
      </c>
      <c r="O92" s="163">
        <f t="shared" si="83"/>
        <v>7.5765318779459188</v>
      </c>
      <c r="P92" s="64">
        <f t="shared" si="84"/>
        <v>0.72184628197087586</v>
      </c>
    </row>
    <row r="93" spans="1:16" ht="20.100000000000001" customHeight="1" x14ac:dyDescent="0.25">
      <c r="A93" s="44" t="s">
        <v>218</v>
      </c>
      <c r="B93" s="24">
        <v>456.78000000000003</v>
      </c>
      <c r="C93" s="160">
        <v>265.59999999999997</v>
      </c>
      <c r="D93" s="309">
        <f t="shared" si="63"/>
        <v>2.3393019213331242E-3</v>
      </c>
      <c r="E93" s="259">
        <f t="shared" si="64"/>
        <v>1.5144622592697802E-3</v>
      </c>
      <c r="F93" s="64">
        <f t="shared" si="74"/>
        <v>-0.41853846490651964</v>
      </c>
      <c r="H93" s="24">
        <v>120.93600000000001</v>
      </c>
      <c r="I93" s="160">
        <v>85.025999999999996</v>
      </c>
      <c r="J93" s="324">
        <f t="shared" si="65"/>
        <v>2.4837896251382768E-3</v>
      </c>
      <c r="K93" s="259">
        <f t="shared" si="66"/>
        <v>1.8595620574543132E-3</v>
      </c>
      <c r="L93" s="64">
        <f t="shared" si="75"/>
        <v>-0.29693391545941661</v>
      </c>
      <c r="N93" s="47">
        <f t="shared" ref="N93" si="85">(H93/B93)*10</f>
        <v>2.6475765138578744</v>
      </c>
      <c r="O93" s="163">
        <f t="shared" ref="O93" si="86">(I93/C93)*10</f>
        <v>3.2012801204819281</v>
      </c>
      <c r="P93" s="64">
        <f t="shared" ref="P93" si="87">(O93-N93)/N93</f>
        <v>0.20913601692939676</v>
      </c>
    </row>
    <row r="94" spans="1:16" ht="20.100000000000001" customHeight="1" x14ac:dyDescent="0.25">
      <c r="A94" s="44" t="s">
        <v>221</v>
      </c>
      <c r="B94" s="24">
        <v>736.43</v>
      </c>
      <c r="C94" s="160">
        <v>540.31999999999994</v>
      </c>
      <c r="D94" s="309">
        <f t="shared" si="63"/>
        <v>3.7714701036108246E-3</v>
      </c>
      <c r="E94" s="259">
        <f t="shared" si="64"/>
        <v>3.0809271382855707E-3</v>
      </c>
      <c r="F94" s="64">
        <f t="shared" si="74"/>
        <v>-0.26629822250587298</v>
      </c>
      <c r="H94" s="24">
        <v>101.92400000000001</v>
      </c>
      <c r="I94" s="160">
        <v>82.456999999999994</v>
      </c>
      <c r="J94" s="324">
        <f t="shared" si="65"/>
        <v>2.0933202169130262E-3</v>
      </c>
      <c r="K94" s="259">
        <f t="shared" si="66"/>
        <v>1.8033767150225847E-3</v>
      </c>
      <c r="L94" s="64">
        <f t="shared" si="75"/>
        <v>-0.19099525136376136</v>
      </c>
      <c r="N94" s="47">
        <f t="shared" ref="N94" si="88">(H94/B94)*10</f>
        <v>1.3840283530002853</v>
      </c>
      <c r="O94" s="163">
        <f t="shared" ref="O94" si="89">(I94/C94)*10</f>
        <v>1.5260771394729051</v>
      </c>
      <c r="P94" s="64">
        <f t="shared" ref="P94" si="90">(O94-N94)/N94</f>
        <v>0.10263430381660006</v>
      </c>
    </row>
    <row r="95" spans="1:16" ht="20.100000000000001" customHeight="1" thickBot="1" x14ac:dyDescent="0.3">
      <c r="A95" s="13" t="s">
        <v>17</v>
      </c>
      <c r="B95" s="24">
        <f>B96-SUM(B68:B94)</f>
        <v>4841.5800000000745</v>
      </c>
      <c r="C95" s="160">
        <f>C96-SUM(C68:C94)</f>
        <v>3987.710000000021</v>
      </c>
      <c r="D95" s="309">
        <f t="shared" si="63"/>
        <v>2.4795125435194625E-2</v>
      </c>
      <c r="E95" s="259">
        <f t="shared" si="64"/>
        <v>2.2738088463526835E-2</v>
      </c>
      <c r="F95" s="64">
        <f>(C95-B95)/B95</f>
        <v>-0.17636184881795622</v>
      </c>
      <c r="H95" s="24">
        <f>H96-SUM(H68:H94)</f>
        <v>1250.9180000000197</v>
      </c>
      <c r="I95" s="160">
        <f>I96-SUM(I68:I94)</f>
        <v>986.24700000000303</v>
      </c>
      <c r="J95" s="325">
        <f t="shared" si="65"/>
        <v>2.5691416536835779E-2</v>
      </c>
      <c r="K95" s="259">
        <f t="shared" si="66"/>
        <v>2.1569725736576454E-2</v>
      </c>
      <c r="L95" s="64">
        <f t="shared" ref="L95" si="91">(I95-H95)/H95</f>
        <v>-0.21158141460912105</v>
      </c>
      <c r="N95" s="47">
        <f t="shared" si="61"/>
        <v>2.5836978837486946</v>
      </c>
      <c r="O95" s="163">
        <f t="shared" si="62"/>
        <v>2.4732164575658659</v>
      </c>
      <c r="P95" s="64">
        <f t="shared" ref="P95" si="92">(O95-N95)/N95</f>
        <v>-4.2760969414322864E-2</v>
      </c>
    </row>
    <row r="96" spans="1:16" ht="26.25" customHeight="1" thickBot="1" x14ac:dyDescent="0.3">
      <c r="A96" s="17" t="s">
        <v>18</v>
      </c>
      <c r="B96" s="22">
        <v>195263.38000000003</v>
      </c>
      <c r="C96" s="165">
        <v>175375.78000000003</v>
      </c>
      <c r="D96" s="305">
        <f>SUM(D68:D95)</f>
        <v>0.99999999999999989</v>
      </c>
      <c r="E96" s="306">
        <f>SUM(E68:E95)</f>
        <v>0.99999999999999989</v>
      </c>
      <c r="F96" s="69">
        <f>(C96-B96)/B96</f>
        <v>-0.10185012673651353</v>
      </c>
      <c r="G96" s="2"/>
      <c r="H96" s="22">
        <v>48690.114000000016</v>
      </c>
      <c r="I96" s="165">
        <v>45723.669000000002</v>
      </c>
      <c r="J96" s="317">
        <f t="shared" ref="J96" si="93">H96/$H$96</f>
        <v>1</v>
      </c>
      <c r="K96" s="306">
        <f t="shared" si="66"/>
        <v>1</v>
      </c>
      <c r="L96" s="69">
        <f>(I96-H96)/H96</f>
        <v>-6.0924995985838386E-2</v>
      </c>
      <c r="M96" s="2"/>
      <c r="N96" s="43">
        <f t="shared" si="61"/>
        <v>2.4935609534158432</v>
      </c>
      <c r="O96" s="170">
        <f t="shared" si="62"/>
        <v>2.6071826451748352</v>
      </c>
      <c r="P96" s="69">
        <f>(O96-N96)/N96</f>
        <v>4.5566037438686077E-2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93</v>
      </c>
      <c r="B1" s="5"/>
    </row>
    <row r="3" spans="1:19" ht="15.75" thickBot="1" x14ac:dyDescent="0.3"/>
    <row r="4" spans="1:19" x14ac:dyDescent="0.25">
      <c r="A4" s="437" t="s">
        <v>16</v>
      </c>
      <c r="B4" s="455"/>
      <c r="C4" s="455"/>
      <c r="D4" s="455"/>
      <c r="E4" s="458" t="s">
        <v>1</v>
      </c>
      <c r="F4" s="454"/>
      <c r="G4" s="449" t="s">
        <v>104</v>
      </c>
      <c r="H4" s="449"/>
      <c r="I4" s="148" t="s">
        <v>0</v>
      </c>
      <c r="K4" s="450" t="s">
        <v>19</v>
      </c>
      <c r="L4" s="449"/>
      <c r="M4" s="461" t="s">
        <v>104</v>
      </c>
      <c r="N4" s="462"/>
      <c r="O4" s="148" t="s">
        <v>0</v>
      </c>
      <c r="P4"/>
      <c r="Q4" s="448" t="s">
        <v>22</v>
      </c>
      <c r="R4" s="449"/>
      <c r="S4" s="148" t="s">
        <v>0</v>
      </c>
    </row>
    <row r="5" spans="1:19" x14ac:dyDescent="0.25">
      <c r="A5" s="456"/>
      <c r="B5" s="457"/>
      <c r="C5" s="457"/>
      <c r="D5" s="457"/>
      <c r="E5" s="459" t="s">
        <v>153</v>
      </c>
      <c r="F5" s="447"/>
      <c r="G5" s="451" t="str">
        <f>E5</f>
        <v>jan-maio</v>
      </c>
      <c r="H5" s="451"/>
      <c r="I5" s="149" t="s">
        <v>138</v>
      </c>
      <c r="K5" s="446" t="str">
        <f>E5</f>
        <v>jan-maio</v>
      </c>
      <c r="L5" s="451"/>
      <c r="M5" s="452" t="str">
        <f>E5</f>
        <v>jan-maio</v>
      </c>
      <c r="N5" s="453"/>
      <c r="O5" s="149" t="str">
        <f>I5</f>
        <v>2022/2021</v>
      </c>
      <c r="P5"/>
      <c r="Q5" s="446" t="str">
        <f>E5</f>
        <v>jan-maio</v>
      </c>
      <c r="R5" s="447"/>
      <c r="S5" s="149" t="str">
        <f>O5</f>
        <v>2022/2021</v>
      </c>
    </row>
    <row r="6" spans="1:19" ht="15.75" thickBot="1" x14ac:dyDescent="0.3">
      <c r="A6" s="438"/>
      <c r="B6" s="464"/>
      <c r="C6" s="464"/>
      <c r="D6" s="464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201868.23</v>
      </c>
      <c r="F7" s="165">
        <v>162899.06999999998</v>
      </c>
      <c r="G7" s="305">
        <f>E7/E15</f>
        <v>0.42385727867299311</v>
      </c>
      <c r="H7" s="306">
        <f>F7/F15</f>
        <v>0.36727162743969843</v>
      </c>
      <c r="I7" s="190">
        <f t="shared" ref="I7:I18" si="0">(F7-E7)/E7</f>
        <v>-0.19304256048611529</v>
      </c>
      <c r="J7" s="11"/>
      <c r="K7" s="22">
        <v>32112.722999999973</v>
      </c>
      <c r="L7" s="165">
        <v>23703.700999999997</v>
      </c>
      <c r="M7" s="305">
        <f>K7/K15</f>
        <v>0.48497607047652735</v>
      </c>
      <c r="N7" s="306">
        <f>L7/L15</f>
        <v>0.39573204021839509</v>
      </c>
      <c r="O7" s="190">
        <f t="shared" ref="O7:O18" si="1">(L7-K7)/K7</f>
        <v>-0.26185951281677305</v>
      </c>
      <c r="P7" s="51"/>
      <c r="Q7" s="219">
        <f t="shared" ref="Q7:Q18" si="2">(K7/E7)*10</f>
        <v>1.590776468392276</v>
      </c>
      <c r="R7" s="220">
        <f t="shared" ref="R7:R18" si="3">(L7/F7)*10</f>
        <v>1.4551157965481325</v>
      </c>
      <c r="S7" s="67">
        <f>(R7-Q7)/Q7</f>
        <v>-8.5279531436147971E-2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116265.07</v>
      </c>
      <c r="F8" s="209">
        <v>78496.06</v>
      </c>
      <c r="G8" s="307">
        <f>E8/E7</f>
        <v>0.57594535801894142</v>
      </c>
      <c r="H8" s="308">
        <f>F8/F7</f>
        <v>0.48186929489529934</v>
      </c>
      <c r="I8" s="245">
        <f t="shared" si="0"/>
        <v>-0.32485259760304624</v>
      </c>
      <c r="J8" s="4"/>
      <c r="K8" s="208">
        <v>24913.207999999973</v>
      </c>
      <c r="L8" s="209">
        <v>16330.091</v>
      </c>
      <c r="M8" s="312">
        <f>K8/K7</f>
        <v>0.77580490449221617</v>
      </c>
      <c r="N8" s="308">
        <f>L8/L7</f>
        <v>0.68892579264309828</v>
      </c>
      <c r="O8" s="246">
        <f t="shared" si="1"/>
        <v>-0.34452074578271824</v>
      </c>
      <c r="P8" s="56"/>
      <c r="Q8" s="221">
        <f t="shared" si="2"/>
        <v>2.1427938760970919</v>
      </c>
      <c r="R8" s="222">
        <f t="shared" si="3"/>
        <v>2.080370785489106</v>
      </c>
      <c r="S8" s="210">
        <f t="shared" ref="S8:S18" si="4">(R8-Q8)/Q8</f>
        <v>-2.9131635713689829E-2</v>
      </c>
    </row>
    <row r="9" spans="1:19" ht="24" customHeight="1" x14ac:dyDescent="0.25">
      <c r="A9" s="13"/>
      <c r="B9" s="1" t="s">
        <v>37</v>
      </c>
      <c r="D9" s="1"/>
      <c r="E9" s="24">
        <v>48058.250000000022</v>
      </c>
      <c r="F9" s="160">
        <v>49973.279999999977</v>
      </c>
      <c r="G9" s="309">
        <f>E9/E7</f>
        <v>0.23806742645932952</v>
      </c>
      <c r="H9" s="259">
        <f>F9/F7</f>
        <v>0.3067744953976716</v>
      </c>
      <c r="I9" s="210">
        <f t="shared" si="0"/>
        <v>3.9848101002428395E-2</v>
      </c>
      <c r="J9" s="1"/>
      <c r="K9" s="24">
        <v>5221.5309999999999</v>
      </c>
      <c r="L9" s="160">
        <v>5355.5450000000001</v>
      </c>
      <c r="M9" s="309">
        <f>K9/K7</f>
        <v>0.16260006976051219</v>
      </c>
      <c r="N9" s="259">
        <f>L9/L7</f>
        <v>0.22593708045844826</v>
      </c>
      <c r="O9" s="210">
        <f t="shared" si="1"/>
        <v>2.566565246859592E-2</v>
      </c>
      <c r="P9" s="7"/>
      <c r="Q9" s="221">
        <f t="shared" si="2"/>
        <v>1.0865004447727493</v>
      </c>
      <c r="R9" s="222">
        <f t="shared" si="3"/>
        <v>1.0716817067040632</v>
      </c>
      <c r="S9" s="210">
        <f t="shared" si="4"/>
        <v>-1.3638961806210425E-2</v>
      </c>
    </row>
    <row r="10" spans="1:19" ht="24" customHeight="1" thickBot="1" x14ac:dyDescent="0.3">
      <c r="A10" s="13"/>
      <c r="B10" s="1" t="s">
        <v>36</v>
      </c>
      <c r="D10" s="1"/>
      <c r="E10" s="24">
        <v>37544.909999999982</v>
      </c>
      <c r="F10" s="160">
        <v>34429.730000000003</v>
      </c>
      <c r="G10" s="309">
        <f>E10/E7</f>
        <v>0.18598721552172909</v>
      </c>
      <c r="H10" s="259">
        <f>F10/F7</f>
        <v>0.21135620970702906</v>
      </c>
      <c r="I10" s="218">
        <f t="shared" si="0"/>
        <v>-8.2972099280567729E-2</v>
      </c>
      <c r="J10" s="1"/>
      <c r="K10" s="24">
        <v>1977.9840000000004</v>
      </c>
      <c r="L10" s="160">
        <v>2018.0649999999991</v>
      </c>
      <c r="M10" s="309">
        <f>K10/K7</f>
        <v>6.1595025747271638E-2</v>
      </c>
      <c r="N10" s="259">
        <f>L10/L7</f>
        <v>8.5137126898453513E-2</v>
      </c>
      <c r="O10" s="248">
        <f t="shared" si="1"/>
        <v>2.0263561282598222E-2</v>
      </c>
      <c r="P10" s="7"/>
      <c r="Q10" s="221">
        <f t="shared" si="2"/>
        <v>0.52683146663555758</v>
      </c>
      <c r="R10" s="222">
        <f t="shared" si="3"/>
        <v>0.58614023403610749</v>
      </c>
      <c r="S10" s="210">
        <f t="shared" si="4"/>
        <v>0.11257635725387966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274396.40000000014</v>
      </c>
      <c r="F11" s="165">
        <v>280639.33000000007</v>
      </c>
      <c r="G11" s="305">
        <f>E11/E15</f>
        <v>0.57614272132700695</v>
      </c>
      <c r="H11" s="306">
        <f>F11/F15</f>
        <v>0.63272837256030146</v>
      </c>
      <c r="I11" s="190">
        <f t="shared" si="0"/>
        <v>2.2751501112988112E-2</v>
      </c>
      <c r="J11" s="11"/>
      <c r="K11" s="22">
        <v>34102.344000000012</v>
      </c>
      <c r="L11" s="165">
        <v>36194.661000000036</v>
      </c>
      <c r="M11" s="305">
        <f>K11/K15</f>
        <v>0.51502392952347265</v>
      </c>
      <c r="N11" s="306">
        <f>L11/L15</f>
        <v>0.60426795978160508</v>
      </c>
      <c r="O11" s="190">
        <f t="shared" si="1"/>
        <v>6.1354052378335751E-2</v>
      </c>
      <c r="P11" s="7"/>
      <c r="Q11" s="223">
        <f t="shared" si="2"/>
        <v>1.2428130981310248</v>
      </c>
      <c r="R11" s="224">
        <f t="shared" si="3"/>
        <v>1.2897216152846442</v>
      </c>
      <c r="S11" s="69">
        <f t="shared" si="4"/>
        <v>3.7743822642488802E-2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36">
        <v>160795.41000000009</v>
      </c>
      <c r="F12" s="161">
        <v>142229.81000000008</v>
      </c>
      <c r="G12" s="309">
        <f>E12/E11</f>
        <v>0.58599679150309558</v>
      </c>
      <c r="H12" s="259">
        <f>F12/F11</f>
        <v>0.5068064052176865</v>
      </c>
      <c r="I12" s="245">
        <f t="shared" si="0"/>
        <v>-0.11546100725138855</v>
      </c>
      <c r="J12" s="4"/>
      <c r="K12" s="36">
        <v>24818.902000000013</v>
      </c>
      <c r="L12" s="161">
        <v>23974.96900000003</v>
      </c>
      <c r="M12" s="309">
        <f>K12/K11</f>
        <v>0.72777701145704243</v>
      </c>
      <c r="N12" s="259">
        <f>L12/L11</f>
        <v>0.66238965465099964</v>
      </c>
      <c r="O12" s="245">
        <f t="shared" si="1"/>
        <v>-3.4003639645298664E-2</v>
      </c>
      <c r="P12" s="56"/>
      <c r="Q12" s="221">
        <f t="shared" si="2"/>
        <v>1.5435081138199156</v>
      </c>
      <c r="R12" s="222">
        <f t="shared" si="3"/>
        <v>1.6856500757471318</v>
      </c>
      <c r="S12" s="210">
        <f t="shared" si="4"/>
        <v>9.2090194184622332E-2</v>
      </c>
    </row>
    <row r="13" spans="1:19" ht="24" customHeight="1" x14ac:dyDescent="0.25">
      <c r="A13" s="13"/>
      <c r="B13" s="4" t="s">
        <v>37</v>
      </c>
      <c r="D13" s="4"/>
      <c r="E13" s="189">
        <v>40774.49000000002</v>
      </c>
      <c r="F13" s="187">
        <v>38449.32</v>
      </c>
      <c r="G13" s="309">
        <f>E13/E11</f>
        <v>0.14859702969864036</v>
      </c>
      <c r="H13" s="259">
        <f>F13/F11</f>
        <v>0.13700617087419639</v>
      </c>
      <c r="I13" s="210">
        <f t="shared" si="0"/>
        <v>-5.7025115458219561E-2</v>
      </c>
      <c r="J13" s="211"/>
      <c r="K13" s="189">
        <v>3266.3069999999993</v>
      </c>
      <c r="L13" s="187">
        <v>3136.8590000000004</v>
      </c>
      <c r="M13" s="309">
        <f>K13/K11</f>
        <v>9.5779545241816755E-2</v>
      </c>
      <c r="N13" s="259">
        <f>L13/L11</f>
        <v>8.6666345624842211E-2</v>
      </c>
      <c r="O13" s="210">
        <f t="shared" si="1"/>
        <v>-3.963130226276923E-2</v>
      </c>
      <c r="P13" s="212"/>
      <c r="Q13" s="221">
        <f t="shared" si="2"/>
        <v>0.80106630395622314</v>
      </c>
      <c r="R13" s="222">
        <f t="shared" si="3"/>
        <v>0.81584251685075326</v>
      </c>
      <c r="S13" s="210">
        <f t="shared" si="4"/>
        <v>1.8445680240892545E-2</v>
      </c>
    </row>
    <row r="14" spans="1:19" ht="24" customHeight="1" thickBot="1" x14ac:dyDescent="0.3">
      <c r="A14" s="13"/>
      <c r="B14" s="1" t="s">
        <v>36</v>
      </c>
      <c r="D14" s="1"/>
      <c r="E14" s="189">
        <v>72826.500000000015</v>
      </c>
      <c r="F14" s="187">
        <v>99960.200000000012</v>
      </c>
      <c r="G14" s="309">
        <f>E14/E11</f>
        <v>0.26540617879826406</v>
      </c>
      <c r="H14" s="259">
        <f>F14/F11</f>
        <v>0.3561874239081172</v>
      </c>
      <c r="I14" s="218">
        <f t="shared" si="0"/>
        <v>0.37258003611322787</v>
      </c>
      <c r="J14" s="211"/>
      <c r="K14" s="189">
        <v>6017.1349999999984</v>
      </c>
      <c r="L14" s="187">
        <v>9082.8330000000024</v>
      </c>
      <c r="M14" s="309">
        <f>K14/K11</f>
        <v>0.17644344330114073</v>
      </c>
      <c r="N14" s="259">
        <f>L14/L11</f>
        <v>0.25094399972415804</v>
      </c>
      <c r="O14" s="248">
        <f t="shared" si="1"/>
        <v>0.50949463490515079</v>
      </c>
      <c r="P14" s="212"/>
      <c r="Q14" s="221">
        <f t="shared" si="2"/>
        <v>0.82622877661290839</v>
      </c>
      <c r="R14" s="222">
        <f t="shared" si="3"/>
        <v>0.90864494068639334</v>
      </c>
      <c r="S14" s="210">
        <f t="shared" si="4"/>
        <v>9.9749810713863907E-2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476264.63000000012</v>
      </c>
      <c r="F15" s="165">
        <v>443538.40000000008</v>
      </c>
      <c r="G15" s="305">
        <f>G7+G11</f>
        <v>1</v>
      </c>
      <c r="H15" s="306">
        <f>H7+H11</f>
        <v>0.99999999999999989</v>
      </c>
      <c r="I15" s="190">
        <f t="shared" si="0"/>
        <v>-6.8714382590199977E-2</v>
      </c>
      <c r="J15" s="11"/>
      <c r="K15" s="22">
        <v>66215.066999999981</v>
      </c>
      <c r="L15" s="165">
        <v>59898.362000000023</v>
      </c>
      <c r="M15" s="305">
        <f>M7+M11</f>
        <v>1</v>
      </c>
      <c r="N15" s="306">
        <f>N7+N11</f>
        <v>1.0000000000000002</v>
      </c>
      <c r="O15" s="190">
        <f t="shared" si="1"/>
        <v>-9.5396792394697116E-2</v>
      </c>
      <c r="P15" s="7"/>
      <c r="Q15" s="223">
        <f t="shared" si="2"/>
        <v>1.390299905327842</v>
      </c>
      <c r="R15" s="224">
        <f t="shared" si="3"/>
        <v>1.3504662054063417</v>
      </c>
      <c r="S15" s="69">
        <f t="shared" si="4"/>
        <v>-2.8651156321633547E-2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277060.4800000001</v>
      </c>
      <c r="F16" s="209">
        <f t="shared" ref="F16:F17" si="5">F8+F12</f>
        <v>220725.87000000008</v>
      </c>
      <c r="G16" s="307">
        <f>E16/E15</f>
        <v>0.58173641825973943</v>
      </c>
      <c r="H16" s="308">
        <f>F16/F15</f>
        <v>0.49764771212594006</v>
      </c>
      <c r="I16" s="246">
        <f t="shared" si="0"/>
        <v>-0.20332964845798288</v>
      </c>
      <c r="J16" s="4"/>
      <c r="K16" s="208">
        <f t="shared" ref="K16:L18" si="6">K8+K12</f>
        <v>49732.109999999986</v>
      </c>
      <c r="L16" s="209">
        <f t="shared" si="6"/>
        <v>40305.060000000027</v>
      </c>
      <c r="M16" s="312">
        <f>K16/K15</f>
        <v>0.75106939029450803</v>
      </c>
      <c r="N16" s="308">
        <f>L16/L15</f>
        <v>0.67289085467812981</v>
      </c>
      <c r="O16" s="246">
        <f t="shared" si="1"/>
        <v>-0.18955660638569249</v>
      </c>
      <c r="P16" s="56"/>
      <c r="Q16" s="221">
        <f t="shared" si="2"/>
        <v>1.7949911152972797</v>
      </c>
      <c r="R16" s="222">
        <f t="shared" si="3"/>
        <v>1.8260233836659026</v>
      </c>
      <c r="S16" s="210">
        <f t="shared" si="4"/>
        <v>1.7288257364707557E-2</v>
      </c>
    </row>
    <row r="17" spans="1:19" ht="24" customHeight="1" x14ac:dyDescent="0.25">
      <c r="A17" s="13"/>
      <c r="B17" s="4" t="s">
        <v>37</v>
      </c>
      <c r="C17" s="4"/>
      <c r="D17" s="213"/>
      <c r="E17" s="189">
        <f>E9+E13</f>
        <v>88832.740000000049</v>
      </c>
      <c r="F17" s="187">
        <f t="shared" si="5"/>
        <v>88422.599999999977</v>
      </c>
      <c r="G17" s="310">
        <f>E17/E15</f>
        <v>0.18651970859141909</v>
      </c>
      <c r="H17" s="259">
        <f>F17/F15</f>
        <v>0.19935725970964399</v>
      </c>
      <c r="I17" s="210">
        <f t="shared" si="0"/>
        <v>-4.6169914380674503E-3</v>
      </c>
      <c r="J17" s="211"/>
      <c r="K17" s="189">
        <f t="shared" si="6"/>
        <v>8487.8379999999997</v>
      </c>
      <c r="L17" s="187">
        <f t="shared" si="6"/>
        <v>8492.4040000000005</v>
      </c>
      <c r="M17" s="309">
        <f>K17/K15</f>
        <v>0.12818590065007412</v>
      </c>
      <c r="N17" s="259">
        <f>L17/L15</f>
        <v>0.14178023766326026</v>
      </c>
      <c r="O17" s="210">
        <f t="shared" si="1"/>
        <v>5.3794617663540626E-4</v>
      </c>
      <c r="P17" s="212"/>
      <c r="Q17" s="221">
        <f t="shared" si="2"/>
        <v>0.95548533119658297</v>
      </c>
      <c r="R17" s="222">
        <f t="shared" si="3"/>
        <v>0.96043364479216886</v>
      </c>
      <c r="S17" s="210">
        <f t="shared" si="4"/>
        <v>5.1788483130232616E-3</v>
      </c>
    </row>
    <row r="18" spans="1:19" ht="24" customHeight="1" thickBot="1" x14ac:dyDescent="0.3">
      <c r="A18" s="14"/>
      <c r="B18" s="214" t="s">
        <v>36</v>
      </c>
      <c r="C18" s="214"/>
      <c r="D18" s="215"/>
      <c r="E18" s="216">
        <f>E10+E14</f>
        <v>110371.41</v>
      </c>
      <c r="F18" s="217">
        <f>F10+F14</f>
        <v>134389.93000000002</v>
      </c>
      <c r="G18" s="311">
        <f>E18/E15</f>
        <v>0.23174387314884159</v>
      </c>
      <c r="H18" s="265">
        <f>F18/F15</f>
        <v>0.30299502816441598</v>
      </c>
      <c r="I18" s="247">
        <f t="shared" si="0"/>
        <v>0.21761541326689601</v>
      </c>
      <c r="J18" s="211"/>
      <c r="K18" s="216">
        <f t="shared" si="6"/>
        <v>7995.1189999999988</v>
      </c>
      <c r="L18" s="217">
        <f t="shared" si="6"/>
        <v>11100.898000000001</v>
      </c>
      <c r="M18" s="311">
        <f>K18/K15</f>
        <v>0.12074470905541787</v>
      </c>
      <c r="N18" s="265">
        <f>L18/L15</f>
        <v>0.18532890765861004</v>
      </c>
      <c r="O18" s="218">
        <f t="shared" si="1"/>
        <v>0.38845938378153005</v>
      </c>
      <c r="P18" s="212"/>
      <c r="Q18" s="225">
        <f t="shared" si="2"/>
        <v>0.72438315320969437</v>
      </c>
      <c r="R18" s="226">
        <f t="shared" si="3"/>
        <v>0.826021562776318</v>
      </c>
      <c r="S18" s="218">
        <f t="shared" si="4"/>
        <v>0.140310288990392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J88" sqref="J88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41</v>
      </c>
    </row>
    <row r="3" spans="1:16" ht="8.25" customHeight="1" thickBot="1" x14ac:dyDescent="0.3"/>
    <row r="4" spans="1:16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6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F5</f>
        <v>2022/2021</v>
      </c>
    </row>
    <row r="6" spans="1:16" ht="19.5" customHeight="1" thickBot="1" x14ac:dyDescent="0.3">
      <c r="A6" s="467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172</v>
      </c>
      <c r="B7" s="45">
        <v>74619.289999999994</v>
      </c>
      <c r="C7" s="167">
        <v>108180.90000000001</v>
      </c>
      <c r="D7" s="309">
        <f>B7/$B$33</f>
        <v>0.15667611092597827</v>
      </c>
      <c r="E7" s="308">
        <f>C7/$C$33</f>
        <v>0.2439042482003814</v>
      </c>
      <c r="F7" s="64">
        <f>(C7-B7)/B7</f>
        <v>0.44977123207685327</v>
      </c>
      <c r="H7" s="45">
        <v>6784.1290000000008</v>
      </c>
      <c r="I7" s="167">
        <v>10440.683000000001</v>
      </c>
      <c r="J7" s="309">
        <f>H7/$H$33</f>
        <v>0.10245597123687877</v>
      </c>
      <c r="K7" s="308">
        <f>I7/$I$33</f>
        <v>0.17430665299328207</v>
      </c>
      <c r="L7" s="64">
        <f>(I7-H7)/H7</f>
        <v>0.53898650806905346</v>
      </c>
      <c r="N7" s="39">
        <f t="shared" ref="N7:N33" si="0">(H7/B7)*10</f>
        <v>0.90916557903459028</v>
      </c>
      <c r="O7" s="172">
        <f t="shared" ref="O7:O33" si="1">(I7/C7)*10</f>
        <v>0.96511334255862169</v>
      </c>
      <c r="P7" s="73">
        <f>(O7-N7)/N7</f>
        <v>6.1537485375810531E-2</v>
      </c>
    </row>
    <row r="8" spans="1:16" ht="20.100000000000001" customHeight="1" x14ac:dyDescent="0.25">
      <c r="A8" s="13" t="s">
        <v>164</v>
      </c>
      <c r="B8" s="24">
        <v>53609.820000000007</v>
      </c>
      <c r="C8" s="160">
        <v>48306.329999999987</v>
      </c>
      <c r="D8" s="309">
        <f t="shared" ref="D8:D32" si="2">B8/$B$33</f>
        <v>0.11256309333741625</v>
      </c>
      <c r="E8" s="259">
        <f t="shared" ref="E8:E32" si="3">C8/$C$33</f>
        <v>0.10891126901300993</v>
      </c>
      <c r="F8" s="64">
        <f t="shared" ref="F8:F33" si="4">(C8-B8)/B8</f>
        <v>-9.8927584535818611E-2</v>
      </c>
      <c r="H8" s="24">
        <v>6342.2579999999998</v>
      </c>
      <c r="I8" s="160">
        <v>6271.1469999999981</v>
      </c>
      <c r="J8" s="309">
        <f t="shared" ref="J8:J32" si="5">H8/$H$33</f>
        <v>9.5782701541327453E-2</v>
      </c>
      <c r="K8" s="259">
        <f t="shared" ref="K8:K32" si="6">I8/$I$33</f>
        <v>0.10469646899526223</v>
      </c>
      <c r="L8" s="64">
        <f t="shared" ref="L8:L33" si="7">(I8-H8)/H8</f>
        <v>-1.1212252797032491E-2</v>
      </c>
      <c r="N8" s="39">
        <f t="shared" si="0"/>
        <v>1.1830403459664665</v>
      </c>
      <c r="O8" s="173">
        <f t="shared" si="1"/>
        <v>1.2982039827906611</v>
      </c>
      <c r="P8" s="64">
        <f t="shared" ref="P8:P71" si="8">(O8-N8)/N8</f>
        <v>9.7345485483095226E-2</v>
      </c>
    </row>
    <row r="9" spans="1:16" ht="20.100000000000001" customHeight="1" x14ac:dyDescent="0.25">
      <c r="A9" s="13" t="s">
        <v>163</v>
      </c>
      <c r="B9" s="24">
        <v>18327.039999999997</v>
      </c>
      <c r="C9" s="160">
        <v>14201.91</v>
      </c>
      <c r="D9" s="309">
        <f t="shared" si="2"/>
        <v>3.8480791655681003E-2</v>
      </c>
      <c r="E9" s="259">
        <f t="shared" si="3"/>
        <v>3.2019572600703802E-2</v>
      </c>
      <c r="F9" s="64">
        <f t="shared" si="4"/>
        <v>-0.22508435622992026</v>
      </c>
      <c r="H9" s="24">
        <v>3916.4639999999999</v>
      </c>
      <c r="I9" s="160">
        <v>3945.3240000000005</v>
      </c>
      <c r="J9" s="309">
        <f t="shared" si="5"/>
        <v>5.9147625720895221E-2</v>
      </c>
      <c r="K9" s="259">
        <f t="shared" si="6"/>
        <v>6.5866976462561663E-2</v>
      </c>
      <c r="L9" s="64">
        <f t="shared" si="7"/>
        <v>7.3688919392596438E-3</v>
      </c>
      <c r="N9" s="39">
        <f t="shared" si="0"/>
        <v>2.1369866601480654</v>
      </c>
      <c r="O9" s="173">
        <f t="shared" si="1"/>
        <v>2.7780235193716907</v>
      </c>
      <c r="P9" s="64">
        <f t="shared" si="8"/>
        <v>0.29997232606927449</v>
      </c>
    </row>
    <row r="10" spans="1:16" ht="20.100000000000001" customHeight="1" x14ac:dyDescent="0.25">
      <c r="A10" s="13" t="s">
        <v>166</v>
      </c>
      <c r="B10" s="24">
        <v>19663.540000000005</v>
      </c>
      <c r="C10" s="160">
        <v>18669.100000000002</v>
      </c>
      <c r="D10" s="309">
        <f t="shared" si="2"/>
        <v>4.1287004663772754E-2</v>
      </c>
      <c r="E10" s="259">
        <f t="shared" si="3"/>
        <v>4.2091282288072483E-2</v>
      </c>
      <c r="F10" s="64">
        <f t="shared" si="4"/>
        <v>-5.0572785978516693E-2</v>
      </c>
      <c r="H10" s="24">
        <v>3249.5830000000001</v>
      </c>
      <c r="I10" s="160">
        <v>3283.69</v>
      </c>
      <c r="J10" s="309">
        <f t="shared" si="5"/>
        <v>4.9076186844302372E-2</v>
      </c>
      <c r="K10" s="259">
        <f t="shared" si="6"/>
        <v>5.4821031666942709E-2</v>
      </c>
      <c r="L10" s="64">
        <f t="shared" si="7"/>
        <v>1.0495808231394604E-2</v>
      </c>
      <c r="N10" s="39">
        <f t="shared" si="0"/>
        <v>1.6525930732716487</v>
      </c>
      <c r="O10" s="173">
        <f t="shared" si="1"/>
        <v>1.7588903589353531</v>
      </c>
      <c r="P10" s="64">
        <f t="shared" si="8"/>
        <v>6.4321512284489332E-2</v>
      </c>
    </row>
    <row r="11" spans="1:16" ht="20.100000000000001" customHeight="1" x14ac:dyDescent="0.25">
      <c r="A11" s="13" t="s">
        <v>165</v>
      </c>
      <c r="B11" s="24">
        <v>22364.909999999996</v>
      </c>
      <c r="C11" s="160">
        <v>19992.500000000004</v>
      </c>
      <c r="D11" s="309">
        <f t="shared" si="2"/>
        <v>4.6958998403891547E-2</v>
      </c>
      <c r="E11" s="259">
        <f t="shared" si="3"/>
        <v>4.5075014925427002E-2</v>
      </c>
      <c r="F11" s="64">
        <f t="shared" si="4"/>
        <v>-0.1060773327502768</v>
      </c>
      <c r="H11" s="24">
        <v>3320.0759999999996</v>
      </c>
      <c r="I11" s="160">
        <v>3173.3570000000004</v>
      </c>
      <c r="J11" s="309">
        <f t="shared" si="5"/>
        <v>5.0140793484359077E-2</v>
      </c>
      <c r="K11" s="259">
        <f t="shared" si="6"/>
        <v>5.2979028040866925E-2</v>
      </c>
      <c r="L11" s="64">
        <f t="shared" si="7"/>
        <v>-4.4191458267822531E-2</v>
      </c>
      <c r="N11" s="39">
        <f t="shared" si="0"/>
        <v>1.4845022850527902</v>
      </c>
      <c r="O11" s="173">
        <f t="shared" si="1"/>
        <v>1.5872737276478679</v>
      </c>
      <c r="P11" s="64">
        <f t="shared" si="8"/>
        <v>6.9229561739221568E-2</v>
      </c>
    </row>
    <row r="12" spans="1:16" ht="20.100000000000001" customHeight="1" x14ac:dyDescent="0.25">
      <c r="A12" s="13" t="s">
        <v>171</v>
      </c>
      <c r="B12" s="24">
        <v>16024.859999999997</v>
      </c>
      <c r="C12" s="160">
        <v>15393.619999999997</v>
      </c>
      <c r="D12" s="309">
        <f t="shared" si="2"/>
        <v>3.3646966393452313E-2</v>
      </c>
      <c r="E12" s="259">
        <f t="shared" si="3"/>
        <v>3.4706397461865768E-2</v>
      </c>
      <c r="F12" s="64">
        <f t="shared" si="4"/>
        <v>-3.9391295774190843E-2</v>
      </c>
      <c r="H12" s="24">
        <v>2947.1930000000007</v>
      </c>
      <c r="I12" s="160">
        <v>3120.6579999999994</v>
      </c>
      <c r="J12" s="309">
        <f t="shared" si="5"/>
        <v>4.4509401462963116E-2</v>
      </c>
      <c r="K12" s="259">
        <f t="shared" si="6"/>
        <v>5.2099221010417564E-2</v>
      </c>
      <c r="L12" s="64">
        <f t="shared" si="7"/>
        <v>5.8857699512722357E-2</v>
      </c>
      <c r="N12" s="39">
        <f t="shared" si="0"/>
        <v>1.8391380642326993</v>
      </c>
      <c r="O12" s="173">
        <f t="shared" si="1"/>
        <v>2.0272411557515384</v>
      </c>
      <c r="P12" s="64">
        <f t="shared" si="8"/>
        <v>0.10227785242285056</v>
      </c>
    </row>
    <row r="13" spans="1:16" ht="20.100000000000001" customHeight="1" x14ac:dyDescent="0.25">
      <c r="A13" s="13" t="s">
        <v>170</v>
      </c>
      <c r="B13" s="24">
        <v>12902.239999999996</v>
      </c>
      <c r="C13" s="160">
        <v>12407.530000000002</v>
      </c>
      <c r="D13" s="309">
        <f t="shared" si="2"/>
        <v>2.7090485388343865E-2</v>
      </c>
      <c r="E13" s="259">
        <f t="shared" si="3"/>
        <v>2.797397023572256E-2</v>
      </c>
      <c r="F13" s="64">
        <f t="shared" si="4"/>
        <v>-3.8342954401715812E-2</v>
      </c>
      <c r="H13" s="24">
        <v>2720.4340000000002</v>
      </c>
      <c r="I13" s="160">
        <v>2501.067</v>
      </c>
      <c r="J13" s="309">
        <f t="shared" si="5"/>
        <v>4.1084818354106635E-2</v>
      </c>
      <c r="K13" s="259">
        <f t="shared" si="6"/>
        <v>4.1755181886275923E-2</v>
      </c>
      <c r="L13" s="64">
        <f t="shared" si="7"/>
        <v>-8.0636766045417821E-2</v>
      </c>
      <c r="N13" s="39">
        <f t="shared" si="0"/>
        <v>2.1084974392043558</v>
      </c>
      <c r="O13" s="173">
        <f t="shared" si="1"/>
        <v>2.0157654263177278</v>
      </c>
      <c r="P13" s="64">
        <f t="shared" si="8"/>
        <v>-4.3980140152136284E-2</v>
      </c>
    </row>
    <row r="14" spans="1:16" ht="20.100000000000001" customHeight="1" x14ac:dyDescent="0.25">
      <c r="A14" s="13" t="s">
        <v>175</v>
      </c>
      <c r="B14" s="24">
        <v>9793.36</v>
      </c>
      <c r="C14" s="160">
        <v>23022.999999999993</v>
      </c>
      <c r="D14" s="309">
        <f t="shared" si="2"/>
        <v>2.0562853890703583E-2</v>
      </c>
      <c r="E14" s="259">
        <f t="shared" si="3"/>
        <v>5.19075687696939E-2</v>
      </c>
      <c r="F14" s="64">
        <f t="shared" si="4"/>
        <v>1.3508785544491362</v>
      </c>
      <c r="H14" s="24">
        <v>1453.8690000000001</v>
      </c>
      <c r="I14" s="160">
        <v>2277.7610000000004</v>
      </c>
      <c r="J14" s="309">
        <f t="shared" si="5"/>
        <v>2.1956770050538501E-2</v>
      </c>
      <c r="K14" s="259">
        <f t="shared" si="6"/>
        <v>3.8027099973117776E-2</v>
      </c>
      <c r="L14" s="64">
        <f t="shared" si="7"/>
        <v>0.5666892959406935</v>
      </c>
      <c r="N14" s="39">
        <f t="shared" si="0"/>
        <v>1.484545651339275</v>
      </c>
      <c r="O14" s="173">
        <f t="shared" si="1"/>
        <v>0.98934152803718078</v>
      </c>
      <c r="P14" s="64">
        <f t="shared" si="8"/>
        <v>-0.33357284961587297</v>
      </c>
    </row>
    <row r="15" spans="1:16" ht="20.100000000000001" customHeight="1" x14ac:dyDescent="0.25">
      <c r="A15" s="13" t="s">
        <v>180</v>
      </c>
      <c r="B15" s="24">
        <v>7965.5300000000007</v>
      </c>
      <c r="C15" s="160">
        <v>8276.7899999999991</v>
      </c>
      <c r="D15" s="309">
        <f t="shared" si="2"/>
        <v>1.6725008531496454E-2</v>
      </c>
      <c r="E15" s="259">
        <f t="shared" si="3"/>
        <v>1.8660819446523688E-2</v>
      </c>
      <c r="F15" s="64">
        <f t="shared" si="4"/>
        <v>3.9075868146877656E-2</v>
      </c>
      <c r="H15" s="24">
        <v>2230.0309999999999</v>
      </c>
      <c r="I15" s="160">
        <v>2252.056</v>
      </c>
      <c r="J15" s="309">
        <f t="shared" si="5"/>
        <v>3.3678603693023522E-2</v>
      </c>
      <c r="K15" s="259">
        <f t="shared" si="6"/>
        <v>3.75979563514608E-2</v>
      </c>
      <c r="L15" s="64">
        <f t="shared" si="7"/>
        <v>9.8765443170969781E-3</v>
      </c>
      <c r="N15" s="39">
        <f t="shared" si="0"/>
        <v>2.7996015331057693</v>
      </c>
      <c r="O15" s="173">
        <f t="shared" si="1"/>
        <v>2.7209292491412738</v>
      </c>
      <c r="P15" s="64">
        <f t="shared" si="8"/>
        <v>-2.8101243349877569E-2</v>
      </c>
    </row>
    <row r="16" spans="1:16" ht="20.100000000000001" customHeight="1" x14ac:dyDescent="0.25">
      <c r="A16" s="13" t="s">
        <v>168</v>
      </c>
      <c r="B16" s="24">
        <v>30426.829999999994</v>
      </c>
      <c r="C16" s="160">
        <v>23015.999999999996</v>
      </c>
      <c r="D16" s="309">
        <f t="shared" si="2"/>
        <v>6.3886394419001888E-2</v>
      </c>
      <c r="E16" s="259">
        <f t="shared" si="3"/>
        <v>5.1891786596154933E-2</v>
      </c>
      <c r="F16" s="64">
        <f t="shared" si="4"/>
        <v>-0.24356234284018413</v>
      </c>
      <c r="H16" s="24">
        <v>3028.17</v>
      </c>
      <c r="I16" s="160">
        <v>2180.7000000000007</v>
      </c>
      <c r="J16" s="309">
        <f t="shared" si="5"/>
        <v>4.5732340646880268E-2</v>
      </c>
      <c r="K16" s="259">
        <f t="shared" si="6"/>
        <v>3.6406671688284216E-2</v>
      </c>
      <c r="L16" s="64">
        <f t="shared" si="7"/>
        <v>-0.27986209492862002</v>
      </c>
      <c r="N16" s="39">
        <f t="shared" si="0"/>
        <v>0.99523019650749045</v>
      </c>
      <c r="O16" s="173">
        <f t="shared" si="1"/>
        <v>0.94747132429614234</v>
      </c>
      <c r="P16" s="64">
        <f t="shared" si="8"/>
        <v>-4.7987764417665217E-2</v>
      </c>
    </row>
    <row r="17" spans="1:16" ht="20.100000000000001" customHeight="1" x14ac:dyDescent="0.25">
      <c r="A17" s="13" t="s">
        <v>185</v>
      </c>
      <c r="B17" s="24">
        <v>31663.069999999996</v>
      </c>
      <c r="C17" s="160">
        <v>32099.609999999997</v>
      </c>
      <c r="D17" s="309">
        <f t="shared" si="2"/>
        <v>6.6482094208843517E-2</v>
      </c>
      <c r="E17" s="259">
        <f t="shared" si="3"/>
        <v>7.2371659364781057E-2</v>
      </c>
      <c r="F17" s="64">
        <f t="shared" si="4"/>
        <v>1.3787039601655839E-2</v>
      </c>
      <c r="H17" s="24">
        <v>1672.6529999999996</v>
      </c>
      <c r="I17" s="160">
        <v>1960.1689999999996</v>
      </c>
      <c r="J17" s="309">
        <f t="shared" si="5"/>
        <v>2.526091229357209E-2</v>
      </c>
      <c r="K17" s="259">
        <f t="shared" si="6"/>
        <v>3.2724918254025015E-2</v>
      </c>
      <c r="L17" s="64">
        <f t="shared" si="7"/>
        <v>0.17189219760464372</v>
      </c>
      <c r="N17" s="39">
        <f t="shared" si="0"/>
        <v>0.52826621044642852</v>
      </c>
      <c r="O17" s="173">
        <f t="shared" si="1"/>
        <v>0.61065196742265715</v>
      </c>
      <c r="P17" s="64">
        <f t="shared" si="8"/>
        <v>0.15595500023862188</v>
      </c>
    </row>
    <row r="18" spans="1:16" ht="20.100000000000001" customHeight="1" x14ac:dyDescent="0.25">
      <c r="A18" s="13" t="s">
        <v>174</v>
      </c>
      <c r="B18" s="24">
        <v>27713.31</v>
      </c>
      <c r="C18" s="160">
        <v>9592.0099999999984</v>
      </c>
      <c r="D18" s="309">
        <f t="shared" si="2"/>
        <v>5.8188889651536804E-2</v>
      </c>
      <c r="E18" s="259">
        <f t="shared" si="3"/>
        <v>2.1626109486799792E-2</v>
      </c>
      <c r="F18" s="64">
        <f t="shared" si="4"/>
        <v>-0.65388436098033764</v>
      </c>
      <c r="H18" s="24">
        <v>5149.813000000001</v>
      </c>
      <c r="I18" s="160">
        <v>1683.001</v>
      </c>
      <c r="J18" s="309">
        <f t="shared" si="5"/>
        <v>7.7774035930523205E-2</v>
      </c>
      <c r="K18" s="259">
        <f t="shared" si="6"/>
        <v>2.8097613086648324E-2</v>
      </c>
      <c r="L18" s="64">
        <f t="shared" si="7"/>
        <v>-0.67319182269336775</v>
      </c>
      <c r="N18" s="39">
        <f t="shared" si="0"/>
        <v>1.8582453701849402</v>
      </c>
      <c r="O18" s="173">
        <f t="shared" si="1"/>
        <v>1.7545863692802657</v>
      </c>
      <c r="P18" s="64">
        <f t="shared" si="8"/>
        <v>-5.5783268758720458E-2</v>
      </c>
    </row>
    <row r="19" spans="1:16" ht="20.100000000000001" customHeight="1" x14ac:dyDescent="0.25">
      <c r="A19" s="13" t="s">
        <v>173</v>
      </c>
      <c r="B19" s="24">
        <v>11107.700000000003</v>
      </c>
      <c r="C19" s="160">
        <v>10307.040000000003</v>
      </c>
      <c r="D19" s="309">
        <f t="shared" si="2"/>
        <v>2.332253814439255E-2</v>
      </c>
      <c r="E19" s="259">
        <f t="shared" si="3"/>
        <v>2.3238213421881863E-2</v>
      </c>
      <c r="F19" s="64">
        <f t="shared" si="4"/>
        <v>-7.2081529029412006E-2</v>
      </c>
      <c r="H19" s="24">
        <v>1689.7850000000001</v>
      </c>
      <c r="I19" s="160">
        <v>1421.8219999999999</v>
      </c>
      <c r="J19" s="309">
        <f t="shared" si="5"/>
        <v>2.5519644947274617E-2</v>
      </c>
      <c r="K19" s="259">
        <f t="shared" si="6"/>
        <v>2.3737243432466464E-2</v>
      </c>
      <c r="L19" s="64">
        <f t="shared" si="7"/>
        <v>-0.15857816231058991</v>
      </c>
      <c r="N19" s="39">
        <f t="shared" si="0"/>
        <v>1.5212735309740089</v>
      </c>
      <c r="O19" s="173">
        <f t="shared" si="1"/>
        <v>1.3794668498424372</v>
      </c>
      <c r="P19" s="64">
        <f t="shared" si="8"/>
        <v>-9.3215768396876467E-2</v>
      </c>
    </row>
    <row r="20" spans="1:16" ht="20.100000000000001" customHeight="1" x14ac:dyDescent="0.25">
      <c r="A20" s="13" t="s">
        <v>177</v>
      </c>
      <c r="B20" s="24">
        <v>12680.87</v>
      </c>
      <c r="C20" s="160">
        <v>10396.220000000001</v>
      </c>
      <c r="D20" s="309">
        <f t="shared" si="2"/>
        <v>2.6625680769113595E-2</v>
      </c>
      <c r="E20" s="259">
        <f t="shared" si="3"/>
        <v>2.343927831276842E-2</v>
      </c>
      <c r="F20" s="64">
        <f t="shared" si="4"/>
        <v>-0.18016508331052991</v>
      </c>
      <c r="H20" s="24">
        <v>1594.4680000000003</v>
      </c>
      <c r="I20" s="160">
        <v>1332.7729999999999</v>
      </c>
      <c r="J20" s="309">
        <f t="shared" si="5"/>
        <v>2.4080138739420144E-2</v>
      </c>
      <c r="K20" s="259">
        <f t="shared" si="6"/>
        <v>2.2250575065808961E-2</v>
      </c>
      <c r="L20" s="64">
        <f t="shared" si="7"/>
        <v>-0.1641268435616145</v>
      </c>
      <c r="N20" s="39">
        <f t="shared" si="0"/>
        <v>1.2573806055893644</v>
      </c>
      <c r="O20" s="173">
        <f t="shared" si="1"/>
        <v>1.2819784498596603</v>
      </c>
      <c r="P20" s="64">
        <f t="shared" si="8"/>
        <v>1.9562767360139358E-2</v>
      </c>
    </row>
    <row r="21" spans="1:16" ht="20.100000000000001" customHeight="1" x14ac:dyDescent="0.25">
      <c r="A21" s="13" t="s">
        <v>167</v>
      </c>
      <c r="B21" s="24">
        <v>9001.8599999999988</v>
      </c>
      <c r="C21" s="160">
        <v>5910.07</v>
      </c>
      <c r="D21" s="309">
        <f t="shared" si="2"/>
        <v>1.8900962685387743E-2</v>
      </c>
      <c r="E21" s="259">
        <f t="shared" si="3"/>
        <v>1.3324821481071315E-2</v>
      </c>
      <c r="F21" s="64">
        <f t="shared" si="4"/>
        <v>-0.34346124023257407</v>
      </c>
      <c r="H21" s="24">
        <v>1659.9620000000002</v>
      </c>
      <c r="I21" s="160">
        <v>1256.518</v>
      </c>
      <c r="J21" s="309">
        <f t="shared" si="5"/>
        <v>2.5069248967157284E-2</v>
      </c>
      <c r="K21" s="259">
        <f t="shared" si="6"/>
        <v>2.0977501855559907E-2</v>
      </c>
      <c r="L21" s="64">
        <f t="shared" si="7"/>
        <v>-0.24304411787739727</v>
      </c>
      <c r="N21" s="39">
        <f t="shared" si="0"/>
        <v>1.8440211245231546</v>
      </c>
      <c r="O21" s="173">
        <f t="shared" si="1"/>
        <v>2.1260628046706724</v>
      </c>
      <c r="P21" s="64">
        <f t="shared" si="8"/>
        <v>0.15294926744423876</v>
      </c>
    </row>
    <row r="22" spans="1:16" ht="20.100000000000001" customHeight="1" x14ac:dyDescent="0.25">
      <c r="A22" s="13" t="s">
        <v>200</v>
      </c>
      <c r="B22" s="24">
        <v>10395.189999999999</v>
      </c>
      <c r="C22" s="160">
        <v>10760.4</v>
      </c>
      <c r="D22" s="309">
        <f t="shared" si="2"/>
        <v>2.182650011192307E-2</v>
      </c>
      <c r="E22" s="259">
        <f t="shared" si="3"/>
        <v>2.426035716411477E-2</v>
      </c>
      <c r="F22" s="64">
        <f t="shared" si="4"/>
        <v>3.5132594979024045E-2</v>
      </c>
      <c r="H22" s="24">
        <v>880.57899999999995</v>
      </c>
      <c r="I22" s="160">
        <v>1002.677</v>
      </c>
      <c r="J22" s="309">
        <f t="shared" si="5"/>
        <v>1.3298770806952442E-2</v>
      </c>
      <c r="K22" s="259">
        <f t="shared" si="6"/>
        <v>1.6739639725039546E-2</v>
      </c>
      <c r="L22" s="64">
        <f t="shared" si="7"/>
        <v>0.13865649759987472</v>
      </c>
      <c r="N22" s="39">
        <f t="shared" si="0"/>
        <v>0.84710236176539344</v>
      </c>
      <c r="O22" s="173">
        <f t="shared" si="1"/>
        <v>0.93182130775807603</v>
      </c>
      <c r="P22" s="64">
        <f t="shared" si="8"/>
        <v>0.10001028189335359</v>
      </c>
    </row>
    <row r="23" spans="1:16" ht="20.100000000000001" customHeight="1" x14ac:dyDescent="0.25">
      <c r="A23" s="13" t="s">
        <v>176</v>
      </c>
      <c r="B23" s="24">
        <v>3579.7200000000003</v>
      </c>
      <c r="C23" s="160">
        <v>4426.51</v>
      </c>
      <c r="D23" s="309">
        <f t="shared" si="2"/>
        <v>7.5162415483173732E-3</v>
      </c>
      <c r="E23" s="259">
        <f t="shared" si="3"/>
        <v>9.9799927131450205E-3</v>
      </c>
      <c r="F23" s="64">
        <f t="shared" si="4"/>
        <v>0.23655202082844465</v>
      </c>
      <c r="H23" s="24">
        <v>889.80899999999986</v>
      </c>
      <c r="I23" s="160">
        <v>899.99400000000003</v>
      </c>
      <c r="J23" s="309">
        <f t="shared" si="5"/>
        <v>1.3438165062945567E-2</v>
      </c>
      <c r="K23" s="259">
        <f t="shared" si="6"/>
        <v>1.5025352446198768E-2</v>
      </c>
      <c r="L23" s="64">
        <f t="shared" si="7"/>
        <v>1.1446276672859202E-2</v>
      </c>
      <c r="N23" s="39">
        <f t="shared" si="0"/>
        <v>2.4856944118534403</v>
      </c>
      <c r="O23" s="173">
        <f t="shared" si="1"/>
        <v>2.0331909337152747</v>
      </c>
      <c r="P23" s="64">
        <f t="shared" si="8"/>
        <v>-0.18204308461262525</v>
      </c>
    </row>
    <row r="24" spans="1:16" ht="20.100000000000001" customHeight="1" x14ac:dyDescent="0.25">
      <c r="A24" s="13" t="s">
        <v>191</v>
      </c>
      <c r="B24" s="24">
        <v>1804.26</v>
      </c>
      <c r="C24" s="160">
        <v>2986.1600000000008</v>
      </c>
      <c r="D24" s="309">
        <f t="shared" si="2"/>
        <v>3.7883560658283615E-3</v>
      </c>
      <c r="E24" s="259">
        <f t="shared" si="3"/>
        <v>6.7325850478786092E-3</v>
      </c>
      <c r="F24" s="64">
        <f t="shared" si="4"/>
        <v>0.65506080054981031</v>
      </c>
      <c r="H24" s="24">
        <v>511.87299999999993</v>
      </c>
      <c r="I24" s="160">
        <v>845.99700000000007</v>
      </c>
      <c r="J24" s="309">
        <f t="shared" si="5"/>
        <v>7.7304611048720972E-3</v>
      </c>
      <c r="K24" s="259">
        <f t="shared" si="6"/>
        <v>1.412387537408785E-2</v>
      </c>
      <c r="L24" s="64">
        <f t="shared" si="7"/>
        <v>0.6527478495642477</v>
      </c>
      <c r="N24" s="39">
        <f t="shared" si="0"/>
        <v>2.8370245973418462</v>
      </c>
      <c r="O24" s="173">
        <f t="shared" si="1"/>
        <v>2.8330598494387438</v>
      </c>
      <c r="P24" s="64">
        <f t="shared" si="8"/>
        <v>-1.3975021248730775E-3</v>
      </c>
    </row>
    <row r="25" spans="1:16" ht="20.100000000000001" customHeight="1" x14ac:dyDescent="0.25">
      <c r="A25" s="13" t="s">
        <v>182</v>
      </c>
      <c r="B25" s="24">
        <v>7270.2699999999995</v>
      </c>
      <c r="C25" s="160">
        <v>5544.5800000000008</v>
      </c>
      <c r="D25" s="309">
        <f t="shared" si="2"/>
        <v>1.5265189858839612E-2</v>
      </c>
      <c r="E25" s="259">
        <f t="shared" si="3"/>
        <v>1.2500789108676955E-2</v>
      </c>
      <c r="F25" s="64">
        <f t="shared" si="4"/>
        <v>-0.23736257387964943</v>
      </c>
      <c r="H25" s="24">
        <v>975.54899999999986</v>
      </c>
      <c r="I25" s="160">
        <v>779.06</v>
      </c>
      <c r="J25" s="309">
        <f t="shared" si="5"/>
        <v>1.4733036515692115E-2</v>
      </c>
      <c r="K25" s="259">
        <f t="shared" si="6"/>
        <v>1.3006365683255234E-2</v>
      </c>
      <c r="L25" s="64">
        <f t="shared" si="7"/>
        <v>-0.20141376804240479</v>
      </c>
      <c r="N25" s="39">
        <f t="shared" si="0"/>
        <v>1.3418332469082992</v>
      </c>
      <c r="O25" s="173">
        <f t="shared" si="1"/>
        <v>1.4050838837206783</v>
      </c>
      <c r="P25" s="64">
        <f t="shared" si="8"/>
        <v>4.7137479234557696E-2</v>
      </c>
    </row>
    <row r="26" spans="1:16" ht="20.100000000000001" customHeight="1" x14ac:dyDescent="0.25">
      <c r="A26" s="13" t="s">
        <v>169</v>
      </c>
      <c r="B26" s="24">
        <v>6676.5100000000011</v>
      </c>
      <c r="C26" s="160">
        <v>3306.3500000000008</v>
      </c>
      <c r="D26" s="309">
        <f t="shared" si="2"/>
        <v>1.4018487998993337E-2</v>
      </c>
      <c r="E26" s="259">
        <f t="shared" si="3"/>
        <v>7.4544842115135956E-3</v>
      </c>
      <c r="F26" s="64">
        <f t="shared" si="4"/>
        <v>-0.5047786942579281</v>
      </c>
      <c r="H26" s="24">
        <v>1191.0340000000006</v>
      </c>
      <c r="I26" s="160">
        <v>770.6640000000001</v>
      </c>
      <c r="J26" s="309">
        <f t="shared" si="5"/>
        <v>1.7987356261377801E-2</v>
      </c>
      <c r="K26" s="259">
        <f t="shared" si="6"/>
        <v>1.2866194905296401E-2</v>
      </c>
      <c r="L26" s="64">
        <f t="shared" si="7"/>
        <v>-0.35294542389218131</v>
      </c>
      <c r="N26" s="39">
        <f t="shared" si="0"/>
        <v>1.7839170464808716</v>
      </c>
      <c r="O26" s="173">
        <f t="shared" si="1"/>
        <v>2.3308603142438034</v>
      </c>
      <c r="P26" s="64">
        <f t="shared" si="8"/>
        <v>0.30659680551956453</v>
      </c>
    </row>
    <row r="27" spans="1:16" ht="20.100000000000001" customHeight="1" x14ac:dyDescent="0.25">
      <c r="A27" s="13" t="s">
        <v>181</v>
      </c>
      <c r="B27" s="24">
        <v>1312.6999999999998</v>
      </c>
      <c r="C27" s="160">
        <v>1025.05</v>
      </c>
      <c r="D27" s="309">
        <f t="shared" si="2"/>
        <v>2.7562407899154721E-3</v>
      </c>
      <c r="E27" s="259">
        <f t="shared" si="3"/>
        <v>2.3110738551611323E-3</v>
      </c>
      <c r="F27" s="64">
        <f t="shared" si="4"/>
        <v>-0.21912851375028561</v>
      </c>
      <c r="H27" s="24">
        <v>323.30899999999997</v>
      </c>
      <c r="I27" s="160">
        <v>655.90600000000006</v>
      </c>
      <c r="J27" s="309">
        <f t="shared" si="5"/>
        <v>4.8827104562168605E-3</v>
      </c>
      <c r="K27" s="259">
        <f t="shared" si="6"/>
        <v>1.0950316137192526E-2</v>
      </c>
      <c r="L27" s="64">
        <f t="shared" si="7"/>
        <v>1.0287279351951233</v>
      </c>
      <c r="N27" s="39">
        <f t="shared" si="0"/>
        <v>2.4629313628399481</v>
      </c>
      <c r="O27" s="173">
        <f t="shared" si="1"/>
        <v>6.3987707916686993</v>
      </c>
      <c r="P27" s="64">
        <f t="shared" si="8"/>
        <v>1.5980304965910328</v>
      </c>
    </row>
    <row r="28" spans="1:16" ht="20.100000000000001" customHeight="1" x14ac:dyDescent="0.25">
      <c r="A28" s="13" t="s">
        <v>179</v>
      </c>
      <c r="B28" s="24">
        <v>4396.3100000000013</v>
      </c>
      <c r="C28" s="160">
        <v>2654.9300000000007</v>
      </c>
      <c r="D28" s="309">
        <f t="shared" si="2"/>
        <v>9.2308135500215535E-3</v>
      </c>
      <c r="E28" s="259">
        <f t="shared" si="3"/>
        <v>5.985795141976437E-3</v>
      </c>
      <c r="F28" s="64">
        <f t="shared" ref="F28:F29" si="9">(C28-B28)/B28</f>
        <v>-0.39610036598874965</v>
      </c>
      <c r="H28" s="24">
        <v>968.47599999999989</v>
      </c>
      <c r="I28" s="160">
        <v>597.54599999999994</v>
      </c>
      <c r="J28" s="309">
        <f t="shared" si="5"/>
        <v>1.4626217927107133E-2</v>
      </c>
      <c r="K28" s="259">
        <f t="shared" si="6"/>
        <v>9.9759990097892746E-3</v>
      </c>
      <c r="L28" s="64">
        <f t="shared" ref="L28" si="10">(I28-H28)/H28</f>
        <v>-0.38300381217500484</v>
      </c>
      <c r="N28" s="39">
        <f t="shared" si="0"/>
        <v>2.2029292747781652</v>
      </c>
      <c r="O28" s="173">
        <f t="shared" si="1"/>
        <v>2.2507034083761148</v>
      </c>
      <c r="P28" s="64">
        <f t="shared" ref="P28" si="11">(O28-N28)/N28</f>
        <v>2.1686639759581218E-2</v>
      </c>
    </row>
    <row r="29" spans="1:16" ht="20.100000000000001" customHeight="1" x14ac:dyDescent="0.25">
      <c r="A29" s="13" t="s">
        <v>204</v>
      </c>
      <c r="B29" s="24">
        <v>20262.310000000001</v>
      </c>
      <c r="C29" s="160">
        <v>17837.030000000002</v>
      </c>
      <c r="D29" s="309">
        <f t="shared" si="2"/>
        <v>4.2544225885512439E-2</v>
      </c>
      <c r="E29" s="259">
        <f t="shared" si="3"/>
        <v>4.0215300411418735E-2</v>
      </c>
      <c r="F29" s="64">
        <f t="shared" si="9"/>
        <v>-0.11969415135786585</v>
      </c>
      <c r="H29" s="24">
        <v>604.95599999999968</v>
      </c>
      <c r="I29" s="160">
        <v>574.47500000000014</v>
      </c>
      <c r="J29" s="309">
        <f t="shared" si="5"/>
        <v>9.1362287679932382E-3</v>
      </c>
      <c r="K29" s="259">
        <f t="shared" si="6"/>
        <v>9.5908298794547958E-3</v>
      </c>
      <c r="L29" s="64">
        <f t="shared" ref="L29:L32" si="12">(I29-H29)/H29</f>
        <v>-5.0385482580550582E-2</v>
      </c>
      <c r="N29" s="39">
        <f t="shared" ref="N29:N30" si="13">(H29/B29)*10</f>
        <v>0.29856220736924843</v>
      </c>
      <c r="O29" s="173">
        <f t="shared" ref="O29:O30" si="14">(I29/C29)*10</f>
        <v>0.32206875247729028</v>
      </c>
      <c r="P29" s="64">
        <f t="shared" ref="P29:P30" si="15">(O29-N29)/N29</f>
        <v>7.8732486992132922E-2</v>
      </c>
    </row>
    <row r="30" spans="1:16" ht="20.100000000000001" customHeight="1" x14ac:dyDescent="0.25">
      <c r="A30" s="13" t="s">
        <v>187</v>
      </c>
      <c r="B30" s="24">
        <v>1361.9299999999998</v>
      </c>
      <c r="C30" s="160">
        <v>2238.8000000000002</v>
      </c>
      <c r="D30" s="309">
        <f t="shared" si="2"/>
        <v>2.8596076933111747E-3</v>
      </c>
      <c r="E30" s="259">
        <f t="shared" si="3"/>
        <v>5.047590017008676E-3</v>
      </c>
      <c r="F30" s="64">
        <f t="shared" si="4"/>
        <v>0.64384366303701401</v>
      </c>
      <c r="H30" s="24">
        <v>320.38899999999995</v>
      </c>
      <c r="I30" s="160">
        <v>546.27299999999991</v>
      </c>
      <c r="J30" s="309">
        <f t="shared" si="5"/>
        <v>4.8386117316773234E-3</v>
      </c>
      <c r="K30" s="259">
        <f t="shared" si="6"/>
        <v>9.1199989742624266E-3</v>
      </c>
      <c r="L30" s="64">
        <f t="shared" si="12"/>
        <v>0.70503044736242504</v>
      </c>
      <c r="N30" s="39">
        <f t="shared" si="13"/>
        <v>2.3524630487616838</v>
      </c>
      <c r="O30" s="173">
        <f t="shared" si="14"/>
        <v>2.4400259067357508</v>
      </c>
      <c r="P30" s="64">
        <f t="shared" si="15"/>
        <v>3.7221778263492544E-2</v>
      </c>
    </row>
    <row r="31" spans="1:16" ht="20.100000000000001" customHeight="1" x14ac:dyDescent="0.25">
      <c r="A31" s="13" t="s">
        <v>201</v>
      </c>
      <c r="B31" s="24">
        <v>4376.3500000000004</v>
      </c>
      <c r="C31" s="160">
        <v>3030.01</v>
      </c>
      <c r="D31" s="309">
        <f t="shared" si="2"/>
        <v>9.1889040762905289E-3</v>
      </c>
      <c r="E31" s="259">
        <f t="shared" si="3"/>
        <v>6.8314490921191967E-3</v>
      </c>
      <c r="F31" s="64">
        <f t="shared" si="4"/>
        <v>-0.30763992825071124</v>
      </c>
      <c r="H31" s="24">
        <v>644.17700000000002</v>
      </c>
      <c r="I31" s="160">
        <v>523.93600000000004</v>
      </c>
      <c r="J31" s="309">
        <f t="shared" si="5"/>
        <v>9.7285561909950195E-3</v>
      </c>
      <c r="K31" s="259">
        <f t="shared" si="6"/>
        <v>8.7470839352835669E-3</v>
      </c>
      <c r="L31" s="64">
        <f t="shared" si="12"/>
        <v>-0.18665832527395418</v>
      </c>
      <c r="N31" s="39">
        <f t="shared" ref="N31:N32" si="16">(H31/B31)*10</f>
        <v>1.4719503696002376</v>
      </c>
      <c r="O31" s="173">
        <f t="shared" ref="O31:O32" si="17">(I31/C31)*10</f>
        <v>1.7291560093861078</v>
      </c>
      <c r="P31" s="64">
        <f t="shared" ref="P31:P32" si="18">(O31-N31)/N31</f>
        <v>0.17473798376484925</v>
      </c>
    </row>
    <row r="32" spans="1:16" ht="20.100000000000001" customHeight="1" thickBot="1" x14ac:dyDescent="0.3">
      <c r="A32" s="13" t="s">
        <v>17</v>
      </c>
      <c r="B32" s="24">
        <f>B33-SUM(B7:B31)</f>
        <v>56964.849999999977</v>
      </c>
      <c r="C32" s="160">
        <f>C33-SUM(C7:C31)</f>
        <v>29955.949999999895</v>
      </c>
      <c r="D32" s="309">
        <f t="shared" si="2"/>
        <v>0.11960755935203499</v>
      </c>
      <c r="E32" s="259">
        <f t="shared" si="3"/>
        <v>6.7538571632129049E-2</v>
      </c>
      <c r="F32" s="64">
        <f t="shared" si="4"/>
        <v>-0.47413273272904416</v>
      </c>
      <c r="H32" s="24">
        <f>H33-SUM(H7:H31)</f>
        <v>11146.027999999984</v>
      </c>
      <c r="I32" s="160">
        <f>I33-SUM(I7:I31)</f>
        <v>5601.1080000000438</v>
      </c>
      <c r="J32" s="309">
        <f t="shared" si="5"/>
        <v>0.16833069126094796</v>
      </c>
      <c r="K32" s="259">
        <f t="shared" si="6"/>
        <v>9.3510203167159051E-2</v>
      </c>
      <c r="L32" s="64">
        <f t="shared" si="12"/>
        <v>-0.49747946084470163</v>
      </c>
      <c r="N32" s="39">
        <f t="shared" si="16"/>
        <v>1.9566501096728928</v>
      </c>
      <c r="O32" s="173">
        <f t="shared" si="17"/>
        <v>1.8697814624473814</v>
      </c>
      <c r="P32" s="64">
        <f t="shared" si="18"/>
        <v>-4.439661787054703E-2</v>
      </c>
    </row>
    <row r="33" spans="1:16" ht="26.25" customHeight="1" thickBot="1" x14ac:dyDescent="0.3">
      <c r="A33" s="17" t="s">
        <v>18</v>
      </c>
      <c r="B33" s="22">
        <v>476264.62999999995</v>
      </c>
      <c r="C33" s="165">
        <v>443538.39999999985</v>
      </c>
      <c r="D33" s="305">
        <f>SUM(D7:D32)</f>
        <v>1.0000000000000002</v>
      </c>
      <c r="E33" s="306">
        <f>SUM(E7:E32)</f>
        <v>0.99999999999999989</v>
      </c>
      <c r="F33" s="69">
        <f t="shared" si="4"/>
        <v>-6.8714382590200115E-2</v>
      </c>
      <c r="G33" s="2"/>
      <c r="H33" s="22">
        <v>66215.066999999995</v>
      </c>
      <c r="I33" s="165">
        <v>59898.362000000045</v>
      </c>
      <c r="J33" s="305">
        <f>SUM(J7:J32)</f>
        <v>1</v>
      </c>
      <c r="K33" s="306">
        <f>SUM(K7:K32)</f>
        <v>1</v>
      </c>
      <c r="L33" s="69">
        <f t="shared" si="7"/>
        <v>-9.5396792394696978E-2</v>
      </c>
      <c r="N33" s="34">
        <f t="shared" si="0"/>
        <v>1.3902999053278429</v>
      </c>
      <c r="O33" s="166">
        <f t="shared" si="1"/>
        <v>1.350466205406343</v>
      </c>
      <c r="P33" s="69">
        <f t="shared" si="8"/>
        <v>-2.865115632163321E-2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L5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164</v>
      </c>
      <c r="B39" s="45">
        <v>53609.820000000007</v>
      </c>
      <c r="C39" s="167">
        <v>48306.329999999987</v>
      </c>
      <c r="D39" s="309">
        <f t="shared" ref="D39:D61" si="19">B39/$B$62</f>
        <v>0.2655683858723088</v>
      </c>
      <c r="E39" s="308">
        <f t="shared" ref="E39:E61" si="20">C39/$C$62</f>
        <v>0.29654147196788777</v>
      </c>
      <c r="F39" s="64">
        <f>(C39-B39)/B39</f>
        <v>-9.8927584535818611E-2</v>
      </c>
      <c r="H39" s="45">
        <v>6342.2579999999998</v>
      </c>
      <c r="I39" s="167">
        <v>6271.1469999999981</v>
      </c>
      <c r="J39" s="309">
        <f t="shared" ref="J39:J61" si="21">H39/$H$62</f>
        <v>0.19749985076008658</v>
      </c>
      <c r="K39" s="308">
        <f t="shared" ref="K39:K61" si="22">I39/$I$62</f>
        <v>0.26456404423933627</v>
      </c>
      <c r="L39" s="64">
        <f>(I39-H39)/H39</f>
        <v>-1.1212252797032491E-2</v>
      </c>
      <c r="N39" s="39">
        <f t="shared" ref="N39:N62" si="23">(H39/B39)*10</f>
        <v>1.1830403459664665</v>
      </c>
      <c r="O39" s="172">
        <f t="shared" ref="O39:O62" si="24">(I39/C39)*10</f>
        <v>1.2982039827906611</v>
      </c>
      <c r="P39" s="73">
        <f t="shared" si="8"/>
        <v>9.7345485483095226E-2</v>
      </c>
    </row>
    <row r="40" spans="1:16" ht="20.100000000000001" customHeight="1" x14ac:dyDescent="0.25">
      <c r="A40" s="44" t="s">
        <v>170</v>
      </c>
      <c r="B40" s="24">
        <v>12902.239999999996</v>
      </c>
      <c r="C40" s="160">
        <v>12407.530000000002</v>
      </c>
      <c r="D40" s="309">
        <f t="shared" si="19"/>
        <v>6.3914168168017288E-2</v>
      </c>
      <c r="E40" s="259">
        <f t="shared" si="20"/>
        <v>7.6166978731063359E-2</v>
      </c>
      <c r="F40" s="64">
        <f t="shared" ref="F40:F62" si="25">(C40-B40)/B40</f>
        <v>-3.8342954401715812E-2</v>
      </c>
      <c r="H40" s="24">
        <v>2720.4340000000002</v>
      </c>
      <c r="I40" s="160">
        <v>2501.067</v>
      </c>
      <c r="J40" s="309">
        <f t="shared" si="21"/>
        <v>8.4715145458079025E-2</v>
      </c>
      <c r="K40" s="259">
        <f t="shared" si="22"/>
        <v>0.1055137760976651</v>
      </c>
      <c r="L40" s="64">
        <f t="shared" ref="L40:L62" si="26">(I40-H40)/H40</f>
        <v>-8.0636766045417821E-2</v>
      </c>
      <c r="N40" s="39">
        <f t="shared" si="23"/>
        <v>2.1084974392043558</v>
      </c>
      <c r="O40" s="173">
        <f t="shared" si="24"/>
        <v>2.0157654263177278</v>
      </c>
      <c r="P40" s="64">
        <f t="shared" si="8"/>
        <v>-4.3980140152136284E-2</v>
      </c>
    </row>
    <row r="41" spans="1:16" ht="20.100000000000001" customHeight="1" x14ac:dyDescent="0.25">
      <c r="A41" s="44" t="s">
        <v>175</v>
      </c>
      <c r="B41" s="24">
        <v>9793.36</v>
      </c>
      <c r="C41" s="160">
        <v>23022.999999999993</v>
      </c>
      <c r="D41" s="309">
        <f t="shared" si="19"/>
        <v>4.8513626933767623E-2</v>
      </c>
      <c r="E41" s="259">
        <f t="shared" si="20"/>
        <v>0.14133291245923008</v>
      </c>
      <c r="F41" s="64">
        <f t="shared" si="25"/>
        <v>1.3508785544491362</v>
      </c>
      <c r="H41" s="24">
        <v>1453.8690000000001</v>
      </c>
      <c r="I41" s="160">
        <v>2277.7610000000004</v>
      </c>
      <c r="J41" s="309">
        <f t="shared" si="21"/>
        <v>4.5273924606144426E-2</v>
      </c>
      <c r="K41" s="259">
        <f t="shared" si="22"/>
        <v>9.6093053148113908E-2</v>
      </c>
      <c r="L41" s="64">
        <f t="shared" si="26"/>
        <v>0.5666892959406935</v>
      </c>
      <c r="N41" s="39">
        <f t="shared" si="23"/>
        <v>1.484545651339275</v>
      </c>
      <c r="O41" s="173">
        <f t="shared" si="24"/>
        <v>0.98934152803718078</v>
      </c>
      <c r="P41" s="64">
        <f t="shared" si="8"/>
        <v>-0.33357284961587297</v>
      </c>
    </row>
    <row r="42" spans="1:16" ht="20.100000000000001" customHeight="1" x14ac:dyDescent="0.25">
      <c r="A42" s="44" t="s">
        <v>180</v>
      </c>
      <c r="B42" s="24">
        <v>7965.5300000000007</v>
      </c>
      <c r="C42" s="160">
        <v>8276.7899999999991</v>
      </c>
      <c r="D42" s="309">
        <f t="shared" si="19"/>
        <v>3.9459057029429534E-2</v>
      </c>
      <c r="E42" s="259">
        <f t="shared" si="20"/>
        <v>5.0809314012658258E-2</v>
      </c>
      <c r="F42" s="64">
        <f t="shared" si="25"/>
        <v>3.9075868146877656E-2</v>
      </c>
      <c r="H42" s="24">
        <v>2230.0309999999999</v>
      </c>
      <c r="I42" s="160">
        <v>2252.056</v>
      </c>
      <c r="J42" s="309">
        <f t="shared" si="21"/>
        <v>6.9443846291079081E-2</v>
      </c>
      <c r="K42" s="259">
        <f t="shared" si="22"/>
        <v>9.5008623336921116E-2</v>
      </c>
      <c r="L42" s="64">
        <f t="shared" si="26"/>
        <v>9.8765443170969781E-3</v>
      </c>
      <c r="N42" s="39">
        <f t="shared" si="23"/>
        <v>2.7996015331057693</v>
      </c>
      <c r="O42" s="173">
        <f t="shared" si="24"/>
        <v>2.7209292491412738</v>
      </c>
      <c r="P42" s="64">
        <f t="shared" si="8"/>
        <v>-2.8101243349877569E-2</v>
      </c>
    </row>
    <row r="43" spans="1:16" ht="20.100000000000001" customHeight="1" x14ac:dyDescent="0.25">
      <c r="A43" s="44" t="s">
        <v>168</v>
      </c>
      <c r="B43" s="24">
        <v>30426.829999999994</v>
      </c>
      <c r="C43" s="160">
        <v>23015.999999999996</v>
      </c>
      <c r="D43" s="309">
        <f t="shared" si="19"/>
        <v>0.15072619401279727</v>
      </c>
      <c r="E43" s="259">
        <f t="shared" si="20"/>
        <v>0.14128994106596185</v>
      </c>
      <c r="F43" s="64">
        <f t="shared" si="25"/>
        <v>-0.24356234284018413</v>
      </c>
      <c r="H43" s="24">
        <v>3028.17</v>
      </c>
      <c r="I43" s="160">
        <v>2180.7000000000007</v>
      </c>
      <c r="J43" s="309">
        <f t="shared" si="21"/>
        <v>9.4298138466800213E-2</v>
      </c>
      <c r="K43" s="259">
        <f t="shared" si="22"/>
        <v>9.1998291743555199E-2</v>
      </c>
      <c r="L43" s="64">
        <f t="shared" si="26"/>
        <v>-0.27986209492862002</v>
      </c>
      <c r="N43" s="39">
        <f t="shared" si="23"/>
        <v>0.99523019650749045</v>
      </c>
      <c r="O43" s="173">
        <f t="shared" si="24"/>
        <v>0.94747132429614234</v>
      </c>
      <c r="P43" s="64">
        <f t="shared" si="8"/>
        <v>-4.7987764417665217E-2</v>
      </c>
    </row>
    <row r="44" spans="1:16" ht="20.100000000000001" customHeight="1" x14ac:dyDescent="0.25">
      <c r="A44" s="44" t="s">
        <v>174</v>
      </c>
      <c r="B44" s="24">
        <v>27713.31</v>
      </c>
      <c r="C44" s="160">
        <v>9592.0099999999984</v>
      </c>
      <c r="D44" s="309">
        <f t="shared" si="19"/>
        <v>0.13728415808668848</v>
      </c>
      <c r="E44" s="259">
        <f t="shared" si="20"/>
        <v>5.888314770612256E-2</v>
      </c>
      <c r="F44" s="64">
        <f t="shared" si="25"/>
        <v>-0.65388436098033764</v>
      </c>
      <c r="H44" s="24">
        <v>5149.813000000001</v>
      </c>
      <c r="I44" s="160">
        <v>1683.001</v>
      </c>
      <c r="J44" s="309">
        <f t="shared" si="21"/>
        <v>0.16036674934106337</v>
      </c>
      <c r="K44" s="259">
        <f t="shared" si="22"/>
        <v>7.1001612786121465E-2</v>
      </c>
      <c r="L44" s="64">
        <f t="shared" si="26"/>
        <v>-0.67319182269336775</v>
      </c>
      <c r="N44" s="39">
        <f t="shared" si="23"/>
        <v>1.8582453701849402</v>
      </c>
      <c r="O44" s="173">
        <f t="shared" si="24"/>
        <v>1.7545863692802657</v>
      </c>
      <c r="P44" s="64">
        <f t="shared" si="8"/>
        <v>-5.5783268758720458E-2</v>
      </c>
    </row>
    <row r="45" spans="1:16" ht="20.100000000000001" customHeight="1" x14ac:dyDescent="0.25">
      <c r="A45" s="44" t="s">
        <v>173</v>
      </c>
      <c r="B45" s="24">
        <v>11107.700000000003</v>
      </c>
      <c r="C45" s="160">
        <v>10307.040000000003</v>
      </c>
      <c r="D45" s="309">
        <f t="shared" si="19"/>
        <v>5.5024507818788516E-2</v>
      </c>
      <c r="E45" s="259">
        <f t="shared" si="20"/>
        <v>6.3272552753063607E-2</v>
      </c>
      <c r="F45" s="64">
        <f t="shared" si="25"/>
        <v>-7.2081529029412006E-2</v>
      </c>
      <c r="H45" s="24">
        <v>1689.7850000000001</v>
      </c>
      <c r="I45" s="160">
        <v>1421.8219999999999</v>
      </c>
      <c r="J45" s="309">
        <f t="shared" si="21"/>
        <v>5.2620420884270699E-2</v>
      </c>
      <c r="K45" s="259">
        <f t="shared" si="22"/>
        <v>5.9983122466824912E-2</v>
      </c>
      <c r="L45" s="64">
        <f t="shared" si="26"/>
        <v>-0.15857816231058991</v>
      </c>
      <c r="N45" s="39">
        <f t="shared" si="23"/>
        <v>1.5212735309740089</v>
      </c>
      <c r="O45" s="173">
        <f t="shared" si="24"/>
        <v>1.3794668498424372</v>
      </c>
      <c r="P45" s="64">
        <f t="shared" si="8"/>
        <v>-9.3215768396876467E-2</v>
      </c>
    </row>
    <row r="46" spans="1:16" ht="20.100000000000001" customHeight="1" x14ac:dyDescent="0.25">
      <c r="A46" s="44" t="s">
        <v>177</v>
      </c>
      <c r="B46" s="24">
        <v>12680.87</v>
      </c>
      <c r="C46" s="160">
        <v>10396.220000000001</v>
      </c>
      <c r="D46" s="309">
        <f t="shared" si="19"/>
        <v>6.281756173321576E-2</v>
      </c>
      <c r="E46" s="259">
        <f t="shared" si="20"/>
        <v>6.3820008303300937E-2</v>
      </c>
      <c r="F46" s="64">
        <f t="shared" si="25"/>
        <v>-0.18016508331052991</v>
      </c>
      <c r="H46" s="24">
        <v>1594.4680000000003</v>
      </c>
      <c r="I46" s="160">
        <v>1332.7729999999999</v>
      </c>
      <c r="J46" s="309">
        <f t="shared" si="21"/>
        <v>4.9652220398749745E-2</v>
      </c>
      <c r="K46" s="259">
        <f t="shared" si="22"/>
        <v>5.6226367350820032E-2</v>
      </c>
      <c r="L46" s="64">
        <f t="shared" si="26"/>
        <v>-0.1641268435616145</v>
      </c>
      <c r="N46" s="39">
        <f t="shared" si="23"/>
        <v>1.2573806055893644</v>
      </c>
      <c r="O46" s="173">
        <f t="shared" si="24"/>
        <v>1.2819784498596603</v>
      </c>
      <c r="P46" s="64">
        <f t="shared" si="8"/>
        <v>1.9562767360139358E-2</v>
      </c>
    </row>
    <row r="47" spans="1:16" ht="20.100000000000001" customHeight="1" x14ac:dyDescent="0.25">
      <c r="A47" s="44" t="s">
        <v>176</v>
      </c>
      <c r="B47" s="24">
        <v>3579.7200000000003</v>
      </c>
      <c r="C47" s="160">
        <v>4426.51</v>
      </c>
      <c r="D47" s="309">
        <f t="shared" si="19"/>
        <v>1.7732953818438885E-2</v>
      </c>
      <c r="E47" s="259">
        <f t="shared" si="20"/>
        <v>2.7173328859397418E-2</v>
      </c>
      <c r="F47" s="64">
        <f t="shared" si="25"/>
        <v>0.23655202082844465</v>
      </c>
      <c r="H47" s="24">
        <v>889.80899999999986</v>
      </c>
      <c r="I47" s="160">
        <v>899.99400000000003</v>
      </c>
      <c r="J47" s="309">
        <f t="shared" si="21"/>
        <v>2.7708923967612459E-2</v>
      </c>
      <c r="K47" s="259">
        <f t="shared" si="22"/>
        <v>3.7968501205782178E-2</v>
      </c>
      <c r="L47" s="64">
        <f t="shared" si="26"/>
        <v>1.1446276672859202E-2</v>
      </c>
      <c r="N47" s="39">
        <f t="shared" si="23"/>
        <v>2.4856944118534403</v>
      </c>
      <c r="O47" s="173">
        <f t="shared" si="24"/>
        <v>2.0331909337152747</v>
      </c>
      <c r="P47" s="64">
        <f t="shared" si="8"/>
        <v>-0.18204308461262525</v>
      </c>
    </row>
    <row r="48" spans="1:16" ht="20.100000000000001" customHeight="1" x14ac:dyDescent="0.25">
      <c r="A48" s="44" t="s">
        <v>191</v>
      </c>
      <c r="B48" s="24">
        <v>1804.26</v>
      </c>
      <c r="C48" s="160">
        <v>2986.1600000000008</v>
      </c>
      <c r="D48" s="309">
        <f t="shared" si="19"/>
        <v>8.9378105707866931E-3</v>
      </c>
      <c r="E48" s="259">
        <f t="shared" si="20"/>
        <v>1.8331350817411055E-2</v>
      </c>
      <c r="F48" s="64">
        <f t="shared" si="25"/>
        <v>0.65506080054981031</v>
      </c>
      <c r="H48" s="24">
        <v>511.87299999999993</v>
      </c>
      <c r="I48" s="160">
        <v>845.99700000000007</v>
      </c>
      <c r="J48" s="309">
        <f t="shared" si="21"/>
        <v>1.5939881522971436E-2</v>
      </c>
      <c r="K48" s="259">
        <f t="shared" si="22"/>
        <v>3.5690502508447949E-2</v>
      </c>
      <c r="L48" s="64">
        <f t="shared" si="26"/>
        <v>0.6527478495642477</v>
      </c>
      <c r="N48" s="39">
        <f t="shared" si="23"/>
        <v>2.8370245973418462</v>
      </c>
      <c r="O48" s="173">
        <f t="shared" si="24"/>
        <v>2.8330598494387438</v>
      </c>
      <c r="P48" s="64">
        <f t="shared" si="8"/>
        <v>-1.3975021248730775E-3</v>
      </c>
    </row>
    <row r="49" spans="1:16" ht="20.100000000000001" customHeight="1" x14ac:dyDescent="0.25">
      <c r="A49" s="44" t="s">
        <v>169</v>
      </c>
      <c r="B49" s="24">
        <v>6676.5100000000011</v>
      </c>
      <c r="C49" s="160">
        <v>3306.3500000000008</v>
      </c>
      <c r="D49" s="309">
        <f t="shared" si="19"/>
        <v>3.3073604499331069E-2</v>
      </c>
      <c r="E49" s="259">
        <f t="shared" si="20"/>
        <v>2.0296923733204866E-2</v>
      </c>
      <c r="F49" s="64">
        <f>(C49-B49)/B49</f>
        <v>-0.5047786942579281</v>
      </c>
      <c r="H49" s="24">
        <v>1191.0340000000006</v>
      </c>
      <c r="I49" s="160">
        <v>770.6640000000001</v>
      </c>
      <c r="J49" s="309">
        <f t="shared" si="21"/>
        <v>3.7089162448167366E-2</v>
      </c>
      <c r="K49" s="259">
        <f t="shared" si="22"/>
        <v>3.2512391208444631E-2</v>
      </c>
      <c r="L49" s="64">
        <f t="shared" si="26"/>
        <v>-0.35294542389218131</v>
      </c>
      <c r="N49" s="39">
        <f t="shared" si="23"/>
        <v>1.7839170464808716</v>
      </c>
      <c r="O49" s="173">
        <f t="shared" si="24"/>
        <v>2.3308603142438034</v>
      </c>
      <c r="P49" s="64">
        <f t="shared" si="8"/>
        <v>0.30659680551956453</v>
      </c>
    </row>
    <row r="50" spans="1:16" ht="20.100000000000001" customHeight="1" x14ac:dyDescent="0.25">
      <c r="A50" s="44" t="s">
        <v>190</v>
      </c>
      <c r="B50" s="24">
        <v>576.07000000000016</v>
      </c>
      <c r="C50" s="160">
        <v>2086.14</v>
      </c>
      <c r="D50" s="309">
        <f t="shared" si="19"/>
        <v>2.8536932235448836E-3</v>
      </c>
      <c r="E50" s="259">
        <f t="shared" si="20"/>
        <v>1.2806334621799866E-2</v>
      </c>
      <c r="F50" s="64">
        <f t="shared" ref="F50:F53" si="27">(C50-B50)/B50</f>
        <v>2.6213307410557731</v>
      </c>
      <c r="H50" s="24">
        <v>122.908</v>
      </c>
      <c r="I50" s="160">
        <v>277.209</v>
      </c>
      <c r="J50" s="309">
        <f t="shared" si="21"/>
        <v>3.8273926505703049E-3</v>
      </c>
      <c r="K50" s="259">
        <f t="shared" si="22"/>
        <v>1.1694756021433109E-2</v>
      </c>
      <c r="L50" s="64">
        <f t="shared" si="26"/>
        <v>1.2554186871481108</v>
      </c>
      <c r="N50" s="39">
        <f t="shared" ref="N50" si="28">(H50/B50)*10</f>
        <v>2.1335601576197329</v>
      </c>
      <c r="O50" s="173">
        <f t="shared" ref="O50" si="29">(I50/C50)*10</f>
        <v>1.3288130230952859</v>
      </c>
      <c r="P50" s="64">
        <f t="shared" ref="P50" si="30">(O50-N50)/N50</f>
        <v>-0.37718511552177103</v>
      </c>
    </row>
    <row r="51" spans="1:16" ht="20.100000000000001" customHeight="1" x14ac:dyDescent="0.25">
      <c r="A51" s="44" t="s">
        <v>186</v>
      </c>
      <c r="B51" s="24">
        <v>1346.8799999999997</v>
      </c>
      <c r="C51" s="160">
        <v>790.84</v>
      </c>
      <c r="D51" s="309">
        <f t="shared" si="19"/>
        <v>6.6720751452568798E-3</v>
      </c>
      <c r="E51" s="259">
        <f t="shared" si="20"/>
        <v>4.8547852360360313E-3</v>
      </c>
      <c r="F51" s="64">
        <f t="shared" si="27"/>
        <v>-0.4128355904015204</v>
      </c>
      <c r="H51" s="24">
        <v>329.80500000000001</v>
      </c>
      <c r="I51" s="160">
        <v>210.202</v>
      </c>
      <c r="J51" s="309">
        <f t="shared" si="21"/>
        <v>1.0270228407600314E-2</v>
      </c>
      <c r="K51" s="259">
        <f t="shared" si="22"/>
        <v>8.867897886494603E-3</v>
      </c>
      <c r="L51" s="64">
        <f t="shared" si="26"/>
        <v>-0.36264762511180854</v>
      </c>
      <c r="N51" s="39">
        <f t="shared" ref="N51:N52" si="31">(H51/B51)*10</f>
        <v>2.4486591233071993</v>
      </c>
      <c r="O51" s="173">
        <f t="shared" ref="O51:O52" si="32">(I51/C51)*10</f>
        <v>2.6579586262708004</v>
      </c>
      <c r="P51" s="64">
        <f t="shared" ref="P51:P52" si="33">(O51-N51)/N51</f>
        <v>8.5475148815698676E-2</v>
      </c>
    </row>
    <row r="52" spans="1:16" ht="20.100000000000001" customHeight="1" x14ac:dyDescent="0.25">
      <c r="A52" s="44" t="s">
        <v>195</v>
      </c>
      <c r="B52" s="24">
        <v>547.74</v>
      </c>
      <c r="C52" s="160">
        <v>1129.79</v>
      </c>
      <c r="D52" s="309">
        <f t="shared" si="19"/>
        <v>2.7133541518643118E-3</v>
      </c>
      <c r="E52" s="259">
        <f t="shared" si="20"/>
        <v>6.9355214857887149E-3</v>
      </c>
      <c r="F52" s="64">
        <f t="shared" si="27"/>
        <v>1.0626392083835394</v>
      </c>
      <c r="H52" s="24">
        <v>132.65299999999999</v>
      </c>
      <c r="I52" s="160">
        <v>208.46699999999998</v>
      </c>
      <c r="J52" s="309">
        <f t="shared" si="21"/>
        <v>4.1308549262546179E-3</v>
      </c>
      <c r="K52" s="259">
        <f t="shared" si="22"/>
        <v>8.7947025656457626E-3</v>
      </c>
      <c r="L52" s="64">
        <f t="shared" si="26"/>
        <v>0.57152118685593234</v>
      </c>
      <c r="N52" s="39">
        <f t="shared" si="31"/>
        <v>2.4218242231715776</v>
      </c>
      <c r="O52" s="173">
        <f t="shared" si="32"/>
        <v>1.8451836181945316</v>
      </c>
      <c r="P52" s="64">
        <f t="shared" si="33"/>
        <v>-0.23810175794752264</v>
      </c>
    </row>
    <row r="53" spans="1:16" ht="20.100000000000001" customHeight="1" x14ac:dyDescent="0.25">
      <c r="A53" s="44" t="s">
        <v>178</v>
      </c>
      <c r="B53" s="24">
        <v>13529.479999999998</v>
      </c>
      <c r="C53" s="160">
        <v>1163.1399999999999</v>
      </c>
      <c r="D53" s="309">
        <f t="shared" si="19"/>
        <v>6.7021343576450801E-2</v>
      </c>
      <c r="E53" s="259">
        <f t="shared" si="20"/>
        <v>7.1402494808595271E-3</v>
      </c>
      <c r="F53" s="64">
        <f t="shared" si="27"/>
        <v>-0.91402921620047484</v>
      </c>
      <c r="H53" s="24">
        <v>2990.56</v>
      </c>
      <c r="I53" s="160">
        <v>193.459</v>
      </c>
      <c r="J53" s="309">
        <f t="shared" si="21"/>
        <v>9.3126951582399281E-2</v>
      </c>
      <c r="K53" s="259">
        <f t="shared" si="22"/>
        <v>8.1615524934270829E-3</v>
      </c>
      <c r="L53" s="64">
        <f t="shared" si="26"/>
        <v>-0.93531010914343804</v>
      </c>
      <c r="N53" s="39">
        <f t="shared" ref="N53" si="34">(H53/B53)*10</f>
        <v>2.2104027649251861</v>
      </c>
      <c r="O53" s="173">
        <f t="shared" ref="O53" si="35">(I53/C53)*10</f>
        <v>1.663247760372784</v>
      </c>
      <c r="P53" s="64">
        <f t="shared" ref="P53" si="36">(O53-N53)/N53</f>
        <v>-0.24753633737465996</v>
      </c>
    </row>
    <row r="54" spans="1:16" ht="20.100000000000001" customHeight="1" x14ac:dyDescent="0.25">
      <c r="A54" s="44" t="s">
        <v>189</v>
      </c>
      <c r="B54" s="24">
        <v>327.92</v>
      </c>
      <c r="C54" s="160">
        <v>286.08</v>
      </c>
      <c r="D54" s="309">
        <f t="shared" si="19"/>
        <v>1.6244259931342336E-3</v>
      </c>
      <c r="E54" s="259">
        <f t="shared" si="20"/>
        <v>1.7561794551681602E-3</v>
      </c>
      <c r="F54" s="64">
        <f t="shared" ref="F54" si="37">(C54-B54)/B54</f>
        <v>-0.12759209563308133</v>
      </c>
      <c r="H54" s="24">
        <v>85.937999999999988</v>
      </c>
      <c r="I54" s="160">
        <v>78.803999999999988</v>
      </c>
      <c r="J54" s="309">
        <f t="shared" si="21"/>
        <v>2.6761355615965666E-3</v>
      </c>
      <c r="K54" s="259">
        <f t="shared" si="22"/>
        <v>3.3245441292058145E-3</v>
      </c>
      <c r="L54" s="64">
        <f t="shared" si="26"/>
        <v>-8.3013335195140703E-2</v>
      </c>
      <c r="N54" s="39">
        <f t="shared" si="23"/>
        <v>2.6207001707733593</v>
      </c>
      <c r="O54" s="173">
        <f t="shared" si="24"/>
        <v>2.7546140939597312</v>
      </c>
      <c r="P54" s="64">
        <f t="shared" ref="P54" si="38">(O54-N54)/N54</f>
        <v>5.1098528812952473E-2</v>
      </c>
    </row>
    <row r="55" spans="1:16" ht="20.100000000000001" customHeight="1" x14ac:dyDescent="0.25">
      <c r="A55" s="44" t="s">
        <v>188</v>
      </c>
      <c r="B55" s="24">
        <v>1151.57</v>
      </c>
      <c r="C55" s="160">
        <v>296.06</v>
      </c>
      <c r="D55" s="309">
        <f t="shared" si="19"/>
        <v>5.7045628229860611E-3</v>
      </c>
      <c r="E55" s="259">
        <f t="shared" si="20"/>
        <v>1.8174443844277317E-3</v>
      </c>
      <c r="F55" s="64">
        <f t="shared" ref="F55:F56" si="39">(C55-B55)/B55</f>
        <v>-0.74290750887918233</v>
      </c>
      <c r="H55" s="24">
        <v>242.00700000000003</v>
      </c>
      <c r="I55" s="160">
        <v>67.483000000000004</v>
      </c>
      <c r="J55" s="309">
        <f t="shared" si="21"/>
        <v>7.5361718780434786E-3</v>
      </c>
      <c r="K55" s="259">
        <f t="shared" si="22"/>
        <v>2.8469393872290242E-3</v>
      </c>
      <c r="L55" s="64">
        <f t="shared" ref="L55:L56" si="40">(I55-H55)/H55</f>
        <v>-0.72115269393034087</v>
      </c>
      <c r="N55" s="39">
        <f t="shared" si="23"/>
        <v>2.101539637190966</v>
      </c>
      <c r="O55" s="173">
        <f t="shared" si="24"/>
        <v>2.2793690468148351</v>
      </c>
      <c r="P55" s="64">
        <f t="shared" ref="P55:P56" si="41">(O55-N55)/N55</f>
        <v>8.461863220508449E-2</v>
      </c>
    </row>
    <row r="56" spans="1:16" ht="20.100000000000001" customHeight="1" x14ac:dyDescent="0.25">
      <c r="A56" s="44" t="s">
        <v>193</v>
      </c>
      <c r="B56" s="24">
        <v>1936.7499999999998</v>
      </c>
      <c r="C56" s="160">
        <v>274.72000000000003</v>
      </c>
      <c r="D56" s="309">
        <f t="shared" si="19"/>
        <v>9.5941297944703782E-3</v>
      </c>
      <c r="E56" s="259">
        <f t="shared" si="20"/>
        <v>1.6864430226642792E-3</v>
      </c>
      <c r="F56" s="64">
        <f t="shared" si="39"/>
        <v>-0.8581541241771008</v>
      </c>
      <c r="H56" s="24">
        <v>506.91400000000004</v>
      </c>
      <c r="I56" s="160">
        <v>51.442999999999998</v>
      </c>
      <c r="J56" s="309">
        <f t="shared" si="21"/>
        <v>1.5785456748716079E-2</v>
      </c>
      <c r="K56" s="259">
        <f t="shared" si="22"/>
        <v>2.1702518100443473E-3</v>
      </c>
      <c r="L56" s="64">
        <f t="shared" si="40"/>
        <v>-0.89851730273774255</v>
      </c>
      <c r="N56" s="39">
        <f t="shared" si="23"/>
        <v>2.6173434878017305</v>
      </c>
      <c r="O56" s="173">
        <f t="shared" si="24"/>
        <v>1.8725611531741406</v>
      </c>
      <c r="P56" s="64">
        <f t="shared" si="41"/>
        <v>-0.28455658880796036</v>
      </c>
    </row>
    <row r="57" spans="1:16" ht="20.100000000000001" customHeight="1" x14ac:dyDescent="0.25">
      <c r="A57" s="44" t="s">
        <v>212</v>
      </c>
      <c r="B57" s="24">
        <v>93.960000000000008</v>
      </c>
      <c r="C57" s="160">
        <v>152.24</v>
      </c>
      <c r="D57" s="309">
        <f t="shared" si="19"/>
        <v>4.6545214172631313E-4</v>
      </c>
      <c r="E57" s="259">
        <f t="shared" si="20"/>
        <v>9.3456641587947675E-4</v>
      </c>
      <c r="F57" s="64">
        <f t="shared" si="25"/>
        <v>0.62026394210302249</v>
      </c>
      <c r="H57" s="24">
        <v>26.518999999999998</v>
      </c>
      <c r="I57" s="160">
        <v>44.948</v>
      </c>
      <c r="J57" s="309">
        <f t="shared" si="21"/>
        <v>8.258097577088059E-4</v>
      </c>
      <c r="K57" s="259">
        <f t="shared" si="22"/>
        <v>1.8962439662903276E-3</v>
      </c>
      <c r="L57" s="64">
        <f t="shared" si="26"/>
        <v>0.69493570647460323</v>
      </c>
      <c r="N57" s="39">
        <f t="shared" si="23"/>
        <v>2.8223712217965087</v>
      </c>
      <c r="O57" s="173">
        <f t="shared" si="24"/>
        <v>2.9524435102469782</v>
      </c>
      <c r="P57" s="64">
        <f t="shared" si="8"/>
        <v>4.6086173018613501E-2</v>
      </c>
    </row>
    <row r="58" spans="1:16" ht="20.100000000000001" customHeight="1" x14ac:dyDescent="0.25">
      <c r="A58" s="44" t="s">
        <v>192</v>
      </c>
      <c r="B58" s="24">
        <v>234.23000000000002</v>
      </c>
      <c r="C58" s="160">
        <v>262.76</v>
      </c>
      <c r="D58" s="309">
        <f t="shared" si="19"/>
        <v>1.1603113575623066E-3</v>
      </c>
      <c r="E58" s="259">
        <f t="shared" si="20"/>
        <v>1.6130233278802634E-3</v>
      </c>
      <c r="F58" s="64">
        <f t="shared" si="25"/>
        <v>0.12180335567604479</v>
      </c>
      <c r="H58" s="24">
        <v>49.877999999999993</v>
      </c>
      <c r="I58" s="160">
        <v>38.483000000000004</v>
      </c>
      <c r="J58" s="309">
        <f t="shared" si="21"/>
        <v>1.5532161504958639E-3</v>
      </c>
      <c r="K58" s="259">
        <f t="shared" si="22"/>
        <v>1.6235017476806685E-3</v>
      </c>
      <c r="L58" s="64">
        <f t="shared" si="26"/>
        <v>-0.22845743614419164</v>
      </c>
      <c r="N58" s="39">
        <f t="shared" ref="N58" si="42">(H58/B58)*10</f>
        <v>2.1294454168979202</v>
      </c>
      <c r="O58" s="173">
        <f t="shared" ref="O58" si="43">(I58/C58)*10</f>
        <v>1.4645684274623232</v>
      </c>
      <c r="P58" s="64">
        <f t="shared" ref="P58" si="44">(O58-N58)/N58</f>
        <v>-0.31223011595392747</v>
      </c>
    </row>
    <row r="59" spans="1:16" ht="20.100000000000001" customHeight="1" x14ac:dyDescent="0.25">
      <c r="A59" s="44" t="s">
        <v>194</v>
      </c>
      <c r="B59" s="24">
        <v>3275.3800000000006</v>
      </c>
      <c r="C59" s="160">
        <v>151.78</v>
      </c>
      <c r="D59" s="309">
        <f t="shared" si="19"/>
        <v>1.6225336696121025E-2</v>
      </c>
      <c r="E59" s="259">
        <f t="shared" si="20"/>
        <v>9.3174258146470695E-4</v>
      </c>
      <c r="F59" s="64">
        <f>(C59-B59)/B59</f>
        <v>-0.95366033864772937</v>
      </c>
      <c r="H59" s="24">
        <v>728.60700000000008</v>
      </c>
      <c r="I59" s="160">
        <v>29.976999999999997</v>
      </c>
      <c r="J59" s="309">
        <f t="shared" si="21"/>
        <v>2.2689044463778424E-2</v>
      </c>
      <c r="K59" s="259">
        <f t="shared" si="22"/>
        <v>1.2646548317496917E-3</v>
      </c>
      <c r="L59" s="64">
        <f t="shared" si="26"/>
        <v>-0.95885710678047287</v>
      </c>
      <c r="N59" s="39">
        <f t="shared" si="23"/>
        <v>2.2244960890034133</v>
      </c>
      <c r="O59" s="173">
        <f t="shared" si="24"/>
        <v>1.9750296481749898</v>
      </c>
      <c r="P59" s="64">
        <f>(O59-N59)/N59</f>
        <v>-0.11214514696682873</v>
      </c>
    </row>
    <row r="60" spans="1:16" ht="20.100000000000001" customHeight="1" x14ac:dyDescent="0.25">
      <c r="A60" s="44" t="s">
        <v>222</v>
      </c>
      <c r="B60" s="24">
        <v>48.6</v>
      </c>
      <c r="C60" s="160">
        <v>70.92</v>
      </c>
      <c r="D60" s="309">
        <f t="shared" si="19"/>
        <v>2.4075110778947229E-4</v>
      </c>
      <c r="E60" s="259">
        <f t="shared" si="20"/>
        <v>4.3536160151190549E-4</v>
      </c>
      <c r="F60" s="64">
        <f>(C60-B60)/B60</f>
        <v>0.45925925925925926</v>
      </c>
      <c r="H60" s="24">
        <v>18.331</v>
      </c>
      <c r="I60" s="160">
        <v>26.504999999999999</v>
      </c>
      <c r="J60" s="309">
        <f t="shared" si="21"/>
        <v>5.7083293746220147E-4</v>
      </c>
      <c r="K60" s="259">
        <f t="shared" si="22"/>
        <v>1.1181798150423853E-3</v>
      </c>
      <c r="L60" s="64">
        <f t="shared" si="26"/>
        <v>0.44591129780153838</v>
      </c>
      <c r="N60" s="39">
        <f t="shared" ref="N60" si="45">(H60/B60)*10</f>
        <v>3.7718106995884773</v>
      </c>
      <c r="O60" s="173">
        <f t="shared" ref="O60" si="46">(I60/C60)*10</f>
        <v>3.7373096446700504</v>
      </c>
      <c r="P60" s="64">
        <f>(O60-N60)/N60</f>
        <v>-9.1470801867630947E-3</v>
      </c>
    </row>
    <row r="61" spans="1:16" ht="20.100000000000001" customHeight="1" thickBot="1" x14ac:dyDescent="0.3">
      <c r="A61" s="13" t="s">
        <v>17</v>
      </c>
      <c r="B61" s="24">
        <f>B62-SUM(B39:B60)</f>
        <v>539.5</v>
      </c>
      <c r="C61" s="160">
        <f>C62-SUM(C39:C60)</f>
        <v>190.65999999997439</v>
      </c>
      <c r="D61" s="309">
        <f t="shared" si="19"/>
        <v>2.6725354455230514E-3</v>
      </c>
      <c r="E61" s="259">
        <f t="shared" si="20"/>
        <v>1.1704179772172695E-3</v>
      </c>
      <c r="F61" s="64">
        <f t="shared" si="25"/>
        <v>-0.6465987025023644</v>
      </c>
      <c r="H61" s="24">
        <f>H62-SUM(H39:H60)</f>
        <v>77.059000000001106</v>
      </c>
      <c r="I61" s="160">
        <f>I62-SUM(I39:I60)</f>
        <v>39.738999999997759</v>
      </c>
      <c r="J61" s="309">
        <f t="shared" si="21"/>
        <v>2.3996407903497034E-3</v>
      </c>
      <c r="K61" s="259">
        <f t="shared" si="22"/>
        <v>1.6764892537244611E-3</v>
      </c>
      <c r="L61" s="64">
        <f t="shared" si="26"/>
        <v>-0.48430423441782028</v>
      </c>
      <c r="N61" s="39">
        <f t="shared" si="23"/>
        <v>1.4283410565338481</v>
      </c>
      <c r="O61" s="173">
        <f t="shared" si="24"/>
        <v>2.0842861638520453</v>
      </c>
      <c r="P61" s="64">
        <f t="shared" si="8"/>
        <v>0.45923563165647402</v>
      </c>
    </row>
    <row r="62" spans="1:16" ht="26.25" customHeight="1" thickBot="1" x14ac:dyDescent="0.3">
      <c r="A62" s="17" t="s">
        <v>18</v>
      </c>
      <c r="B62" s="46">
        <v>201868.23000000007</v>
      </c>
      <c r="C62" s="171">
        <v>162899.07</v>
      </c>
      <c r="D62" s="315">
        <f>SUM(D39:D61)</f>
        <v>0.99999999999999978</v>
      </c>
      <c r="E62" s="316">
        <f>SUM(E39:E61)</f>
        <v>0.99999999999999989</v>
      </c>
      <c r="F62" s="69">
        <f t="shared" si="25"/>
        <v>-0.19304256048611537</v>
      </c>
      <c r="G62" s="2"/>
      <c r="H62" s="46">
        <v>32112.723000000002</v>
      </c>
      <c r="I62" s="171">
        <v>23703.700999999997</v>
      </c>
      <c r="J62" s="315">
        <f>SUM(J39:J61)</f>
        <v>1</v>
      </c>
      <c r="K62" s="316">
        <f>SUM(K39:K61)</f>
        <v>0.99999999999999989</v>
      </c>
      <c r="L62" s="69">
        <f t="shared" si="26"/>
        <v>-0.26185951281677372</v>
      </c>
      <c r="M62" s="2"/>
      <c r="N62" s="34">
        <f t="shared" si="23"/>
        <v>1.5907764683922769</v>
      </c>
      <c r="O62" s="166">
        <f t="shared" si="24"/>
        <v>1.4551157965481323</v>
      </c>
      <c r="P62" s="69">
        <f t="shared" si="8"/>
        <v>-8.5279531436148609E-2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B5</f>
        <v>jan-maio</v>
      </c>
      <c r="C66" s="451"/>
      <c r="D66" s="459" t="str">
        <f>B5</f>
        <v>jan-maio</v>
      </c>
      <c r="E66" s="451"/>
      <c r="F66" s="149" t="str">
        <f>F37</f>
        <v>2022/2021</v>
      </c>
      <c r="H66" s="446" t="str">
        <f>B5</f>
        <v>jan-maio</v>
      </c>
      <c r="I66" s="451"/>
      <c r="J66" s="459" t="str">
        <f>B5</f>
        <v>jan-maio</v>
      </c>
      <c r="K66" s="447"/>
      <c r="L66" s="149" t="str">
        <f>L37</f>
        <v>2022/2021</v>
      </c>
      <c r="N66" s="446" t="str">
        <f>B5</f>
        <v>jan-maio</v>
      </c>
      <c r="O66" s="447"/>
      <c r="P66" s="149" t="str">
        <f>P37</f>
        <v>2022/2021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172</v>
      </c>
      <c r="B68" s="45">
        <v>74619.289999999994</v>
      </c>
      <c r="C68" s="167">
        <v>108180.90000000001</v>
      </c>
      <c r="D68" s="309">
        <f>B68/$B$96</f>
        <v>0.27193975576939061</v>
      </c>
      <c r="E68" s="308">
        <f>C68/$C$96</f>
        <v>0.38548018198304562</v>
      </c>
      <c r="F68" s="73">
        <f t="shared" ref="F68:F87" si="47">(C68-B68)/B68</f>
        <v>0.44977123207685327</v>
      </c>
      <c r="H68" s="24">
        <v>6784.1290000000008</v>
      </c>
      <c r="I68" s="167">
        <v>10440.683000000001</v>
      </c>
      <c r="J68" s="307">
        <f>H68/$H$96</f>
        <v>0.19893438996451396</v>
      </c>
      <c r="K68" s="308">
        <f>I68/$I$96</f>
        <v>0.28845920120649843</v>
      </c>
      <c r="L68" s="73">
        <f t="shared" ref="L68:L85" si="48">(I68-H68)/H68</f>
        <v>0.53898650806905346</v>
      </c>
      <c r="N68" s="48">
        <f t="shared" ref="N68:N78" si="49">(H68/B68)*10</f>
        <v>0.90916557903459028</v>
      </c>
      <c r="O68" s="169">
        <f t="shared" ref="O68:O78" si="50">(I68/C68)*10</f>
        <v>0.96511334255862169</v>
      </c>
      <c r="P68" s="73">
        <f t="shared" si="8"/>
        <v>6.1537485375810531E-2</v>
      </c>
    </row>
    <row r="69" spans="1:16" ht="20.100000000000001" customHeight="1" x14ac:dyDescent="0.25">
      <c r="A69" s="44" t="s">
        <v>163</v>
      </c>
      <c r="B69" s="24">
        <v>18327.039999999997</v>
      </c>
      <c r="C69" s="160">
        <v>14201.91</v>
      </c>
      <c r="D69" s="309">
        <f t="shared" ref="D69:D95" si="51">B69/$B$96</f>
        <v>6.6790380631815888E-2</v>
      </c>
      <c r="E69" s="259">
        <f t="shared" ref="E69:E95" si="52">C69/$C$96</f>
        <v>5.0605558386987312E-2</v>
      </c>
      <c r="F69" s="64">
        <f t="shared" si="47"/>
        <v>-0.22508435622992026</v>
      </c>
      <c r="H69" s="24">
        <v>3916.4639999999999</v>
      </c>
      <c r="I69" s="160">
        <v>3945.3240000000005</v>
      </c>
      <c r="J69" s="258">
        <f t="shared" ref="J69:J96" si="53">H69/$H$96</f>
        <v>0.11484442242445274</v>
      </c>
      <c r="K69" s="259">
        <f t="shared" ref="K69:K96" si="54">I69/$I$96</f>
        <v>0.1090029272549341</v>
      </c>
      <c r="L69" s="64">
        <f t="shared" si="48"/>
        <v>7.3688919392596438E-3</v>
      </c>
      <c r="N69" s="47">
        <f t="shared" si="49"/>
        <v>2.1369866601480654</v>
      </c>
      <c r="O69" s="163">
        <f t="shared" si="50"/>
        <v>2.7780235193716907</v>
      </c>
      <c r="P69" s="64">
        <f t="shared" si="8"/>
        <v>0.29997232606927449</v>
      </c>
    </row>
    <row r="70" spans="1:16" ht="20.100000000000001" customHeight="1" x14ac:dyDescent="0.25">
      <c r="A70" s="44" t="s">
        <v>166</v>
      </c>
      <c r="B70" s="24">
        <v>19663.540000000005</v>
      </c>
      <c r="C70" s="160">
        <v>18669.100000000002</v>
      </c>
      <c r="D70" s="309">
        <f t="shared" si="51"/>
        <v>7.1661071355163586E-2</v>
      </c>
      <c r="E70" s="259">
        <f t="shared" si="52"/>
        <v>6.6523462694982924E-2</v>
      </c>
      <c r="F70" s="64">
        <f t="shared" si="47"/>
        <v>-5.0572785978516693E-2</v>
      </c>
      <c r="H70" s="24">
        <v>3249.5830000000001</v>
      </c>
      <c r="I70" s="160">
        <v>3283.69</v>
      </c>
      <c r="J70" s="258">
        <f t="shared" si="53"/>
        <v>9.5289139069150236E-2</v>
      </c>
      <c r="K70" s="259">
        <f t="shared" si="54"/>
        <v>9.0723048904919987E-2</v>
      </c>
      <c r="L70" s="64">
        <f t="shared" si="48"/>
        <v>1.0495808231394604E-2</v>
      </c>
      <c r="N70" s="47">
        <f t="shared" si="49"/>
        <v>1.6525930732716487</v>
      </c>
      <c r="O70" s="163">
        <f t="shared" si="50"/>
        <v>1.7588903589353531</v>
      </c>
      <c r="P70" s="64">
        <f t="shared" si="8"/>
        <v>6.4321512284489332E-2</v>
      </c>
    </row>
    <row r="71" spans="1:16" ht="20.100000000000001" customHeight="1" x14ac:dyDescent="0.25">
      <c r="A71" s="44" t="s">
        <v>165</v>
      </c>
      <c r="B71" s="24">
        <v>22364.909999999996</v>
      </c>
      <c r="C71" s="160">
        <v>19992.500000000004</v>
      </c>
      <c r="D71" s="309">
        <f t="shared" si="51"/>
        <v>8.150584337112296E-2</v>
      </c>
      <c r="E71" s="259">
        <f t="shared" si="52"/>
        <v>7.123912389614101E-2</v>
      </c>
      <c r="F71" s="64">
        <f t="shared" si="47"/>
        <v>-0.1060773327502768</v>
      </c>
      <c r="H71" s="24">
        <v>3320.0759999999996</v>
      </c>
      <c r="I71" s="160">
        <v>3173.3570000000004</v>
      </c>
      <c r="J71" s="258">
        <f t="shared" si="53"/>
        <v>9.7356240380426645E-2</v>
      </c>
      <c r="K71" s="259">
        <f t="shared" si="54"/>
        <v>8.7674726391276339E-2</v>
      </c>
      <c r="L71" s="64">
        <f t="shared" si="48"/>
        <v>-4.4191458267822531E-2</v>
      </c>
      <c r="N71" s="47">
        <f t="shared" si="49"/>
        <v>1.4845022850527902</v>
      </c>
      <c r="O71" s="163">
        <f t="shared" si="50"/>
        <v>1.5872737276478679</v>
      </c>
      <c r="P71" s="64">
        <f t="shared" si="8"/>
        <v>6.9229561739221568E-2</v>
      </c>
    </row>
    <row r="72" spans="1:16" ht="20.100000000000001" customHeight="1" x14ac:dyDescent="0.25">
      <c r="A72" s="44" t="s">
        <v>171</v>
      </c>
      <c r="B72" s="24">
        <v>16024.859999999997</v>
      </c>
      <c r="C72" s="160">
        <v>15393.619999999997</v>
      </c>
      <c r="D72" s="309">
        <f t="shared" si="51"/>
        <v>5.8400401754541975E-2</v>
      </c>
      <c r="E72" s="259">
        <f t="shared" si="52"/>
        <v>5.485196960810873E-2</v>
      </c>
      <c r="F72" s="64">
        <f t="shared" si="47"/>
        <v>-3.9391295774190843E-2</v>
      </c>
      <c r="H72" s="24">
        <v>2947.1930000000007</v>
      </c>
      <c r="I72" s="160">
        <v>3120.6579999999994</v>
      </c>
      <c r="J72" s="258">
        <f t="shared" si="53"/>
        <v>8.6422006651507635E-2</v>
      </c>
      <c r="K72" s="259">
        <f t="shared" si="54"/>
        <v>8.6218738172461382E-2</v>
      </c>
      <c r="L72" s="64">
        <f t="shared" si="48"/>
        <v>5.8857699512722357E-2</v>
      </c>
      <c r="N72" s="47">
        <f t="shared" si="49"/>
        <v>1.8391380642326993</v>
      </c>
      <c r="O72" s="163">
        <f t="shared" si="50"/>
        <v>2.0272411557515384</v>
      </c>
      <c r="P72" s="64">
        <f t="shared" ref="P72:P78" si="55">(O72-N72)/N72</f>
        <v>0.10227785242285056</v>
      </c>
    </row>
    <row r="73" spans="1:16" ht="20.100000000000001" customHeight="1" x14ac:dyDescent="0.25">
      <c r="A73" s="44" t="s">
        <v>185</v>
      </c>
      <c r="B73" s="24">
        <v>31663.069999999996</v>
      </c>
      <c r="C73" s="160">
        <v>32099.609999999997</v>
      </c>
      <c r="D73" s="309">
        <f t="shared" si="51"/>
        <v>0.11539171067842001</v>
      </c>
      <c r="E73" s="259">
        <f t="shared" si="52"/>
        <v>0.11438029730187851</v>
      </c>
      <c r="F73" s="64">
        <f t="shared" si="47"/>
        <v>1.3787039601655839E-2</v>
      </c>
      <c r="H73" s="24">
        <v>1672.6529999999996</v>
      </c>
      <c r="I73" s="160">
        <v>1960.1689999999996</v>
      </c>
      <c r="J73" s="258">
        <f t="shared" si="53"/>
        <v>4.9048036111535326E-2</v>
      </c>
      <c r="K73" s="259">
        <f t="shared" si="54"/>
        <v>5.4156302223689834E-2</v>
      </c>
      <c r="L73" s="64">
        <f t="shared" si="48"/>
        <v>0.17189219760464372</v>
      </c>
      <c r="N73" s="47">
        <f t="shared" si="49"/>
        <v>0.52826621044642852</v>
      </c>
      <c r="O73" s="163">
        <f t="shared" si="50"/>
        <v>0.61065196742265715</v>
      </c>
      <c r="P73" s="64">
        <f t="shared" si="55"/>
        <v>0.15595500023862188</v>
      </c>
    </row>
    <row r="74" spans="1:16" ht="20.100000000000001" customHeight="1" x14ac:dyDescent="0.25">
      <c r="A74" s="44" t="s">
        <v>167</v>
      </c>
      <c r="B74" s="24">
        <v>9001.8599999999988</v>
      </c>
      <c r="C74" s="160">
        <v>5910.07</v>
      </c>
      <c r="D74" s="309">
        <f t="shared" si="51"/>
        <v>3.2806042644874356E-2</v>
      </c>
      <c r="E74" s="259">
        <f t="shared" si="52"/>
        <v>2.1059307688626534E-2</v>
      </c>
      <c r="F74" s="64">
        <f t="shared" si="47"/>
        <v>-0.34346124023257407</v>
      </c>
      <c r="H74" s="24">
        <v>1659.9620000000002</v>
      </c>
      <c r="I74" s="160">
        <v>1256.518</v>
      </c>
      <c r="J74" s="258">
        <f t="shared" si="53"/>
        <v>4.8675891604401174E-2</v>
      </c>
      <c r="K74" s="259">
        <f t="shared" si="54"/>
        <v>3.4715562054856652E-2</v>
      </c>
      <c r="L74" s="64">
        <f t="shared" si="48"/>
        <v>-0.24304411787739727</v>
      </c>
      <c r="N74" s="47">
        <f t="shared" si="49"/>
        <v>1.8440211245231546</v>
      </c>
      <c r="O74" s="163">
        <f t="shared" si="50"/>
        <v>2.1260628046706724</v>
      </c>
      <c r="P74" s="64">
        <f t="shared" si="55"/>
        <v>0.15294926744423876</v>
      </c>
    </row>
    <row r="75" spans="1:16" ht="20.100000000000001" customHeight="1" x14ac:dyDescent="0.25">
      <c r="A75" s="44" t="s">
        <v>200</v>
      </c>
      <c r="B75" s="24">
        <v>10395.189999999999</v>
      </c>
      <c r="C75" s="160">
        <v>10760.4</v>
      </c>
      <c r="D75" s="309">
        <f t="shared" si="51"/>
        <v>3.7883842499391397E-2</v>
      </c>
      <c r="E75" s="259">
        <f t="shared" si="52"/>
        <v>3.8342451858048548E-2</v>
      </c>
      <c r="F75" s="64">
        <f t="shared" si="47"/>
        <v>3.5132594979024045E-2</v>
      </c>
      <c r="H75" s="24">
        <v>880.57899999999995</v>
      </c>
      <c r="I75" s="160">
        <v>1002.677</v>
      </c>
      <c r="J75" s="258">
        <f t="shared" si="53"/>
        <v>2.582165613014754E-2</v>
      </c>
      <c r="K75" s="259">
        <f t="shared" si="54"/>
        <v>2.7702345381823028E-2</v>
      </c>
      <c r="L75" s="64">
        <f t="shared" si="48"/>
        <v>0.13865649759987472</v>
      </c>
      <c r="N75" s="47">
        <f t="shared" si="49"/>
        <v>0.84710236176539344</v>
      </c>
      <c r="O75" s="163">
        <f t="shared" si="50"/>
        <v>0.93182130775807603</v>
      </c>
      <c r="P75" s="64">
        <f t="shared" si="55"/>
        <v>0.10001028189335359</v>
      </c>
    </row>
    <row r="76" spans="1:16" ht="20.100000000000001" customHeight="1" x14ac:dyDescent="0.25">
      <c r="A76" s="44" t="s">
        <v>182</v>
      </c>
      <c r="B76" s="24">
        <v>7270.2699999999995</v>
      </c>
      <c r="C76" s="160">
        <v>5544.5800000000008</v>
      </c>
      <c r="D76" s="309">
        <f t="shared" si="51"/>
        <v>2.6495500669833867E-2</v>
      </c>
      <c r="E76" s="259">
        <f t="shared" si="52"/>
        <v>1.9756959938580242E-2</v>
      </c>
      <c r="F76" s="64">
        <f t="shared" si="47"/>
        <v>-0.23736257387964943</v>
      </c>
      <c r="H76" s="24">
        <v>975.54899999999986</v>
      </c>
      <c r="I76" s="160">
        <v>779.06</v>
      </c>
      <c r="J76" s="258">
        <f t="shared" si="53"/>
        <v>2.8606508690429026E-2</v>
      </c>
      <c r="K76" s="259">
        <f t="shared" si="54"/>
        <v>2.1524168992769401E-2</v>
      </c>
      <c r="L76" s="64">
        <f t="shared" si="48"/>
        <v>-0.20141376804240479</v>
      </c>
      <c r="N76" s="47">
        <f t="shared" si="49"/>
        <v>1.3418332469082992</v>
      </c>
      <c r="O76" s="163">
        <f t="shared" si="50"/>
        <v>1.4050838837206783</v>
      </c>
      <c r="P76" s="64">
        <f t="shared" si="55"/>
        <v>4.7137479234557696E-2</v>
      </c>
    </row>
    <row r="77" spans="1:16" ht="20.100000000000001" customHeight="1" x14ac:dyDescent="0.25">
      <c r="A77" s="44" t="s">
        <v>181</v>
      </c>
      <c r="B77" s="24">
        <v>1312.6999999999998</v>
      </c>
      <c r="C77" s="160">
        <v>1025.05</v>
      </c>
      <c r="D77" s="309">
        <f t="shared" si="51"/>
        <v>4.7839548915364792E-3</v>
      </c>
      <c r="E77" s="259">
        <f t="shared" si="52"/>
        <v>3.6525529048262763E-3</v>
      </c>
      <c r="F77" s="64">
        <f t="shared" si="47"/>
        <v>-0.21912851375028561</v>
      </c>
      <c r="H77" s="24">
        <v>323.30899999999997</v>
      </c>
      <c r="I77" s="160">
        <v>655.90600000000006</v>
      </c>
      <c r="J77" s="258">
        <f t="shared" si="53"/>
        <v>9.4805506624412693E-3</v>
      </c>
      <c r="K77" s="259">
        <f t="shared" si="54"/>
        <v>1.8121622965331822E-2</v>
      </c>
      <c r="L77" s="64">
        <f t="shared" si="48"/>
        <v>1.0287279351951233</v>
      </c>
      <c r="N77" s="47">
        <f t="shared" si="49"/>
        <v>2.4629313628399481</v>
      </c>
      <c r="O77" s="163">
        <f t="shared" si="50"/>
        <v>6.3987707916686993</v>
      </c>
      <c r="P77" s="64">
        <f t="shared" si="55"/>
        <v>1.5980304965910328</v>
      </c>
    </row>
    <row r="78" spans="1:16" ht="20.100000000000001" customHeight="1" x14ac:dyDescent="0.25">
      <c r="A78" s="44" t="s">
        <v>179</v>
      </c>
      <c r="B78" s="24">
        <v>4396.3100000000013</v>
      </c>
      <c r="C78" s="160">
        <v>2654.9300000000007</v>
      </c>
      <c r="D78" s="309">
        <f t="shared" si="51"/>
        <v>1.6021748098736001E-2</v>
      </c>
      <c r="E78" s="259">
        <f t="shared" si="52"/>
        <v>9.4602919697677462E-3</v>
      </c>
      <c r="F78" s="64">
        <f t="shared" si="47"/>
        <v>-0.39610036598874965</v>
      </c>
      <c r="H78" s="24">
        <v>968.47599999999989</v>
      </c>
      <c r="I78" s="160">
        <v>597.54599999999994</v>
      </c>
      <c r="J78" s="258">
        <f t="shared" si="53"/>
        <v>2.8399103592409956E-2</v>
      </c>
      <c r="K78" s="259">
        <f t="shared" si="54"/>
        <v>1.6509230463575827E-2</v>
      </c>
      <c r="L78" s="64">
        <f t="shared" si="48"/>
        <v>-0.38300381217500484</v>
      </c>
      <c r="N78" s="47">
        <f t="shared" si="49"/>
        <v>2.2029292747781652</v>
      </c>
      <c r="O78" s="163">
        <f t="shared" si="50"/>
        <v>2.2507034083761148</v>
      </c>
      <c r="P78" s="64">
        <f t="shared" si="55"/>
        <v>2.1686639759581218E-2</v>
      </c>
    </row>
    <row r="79" spans="1:16" ht="20.100000000000001" customHeight="1" x14ac:dyDescent="0.25">
      <c r="A79" s="44" t="s">
        <v>204</v>
      </c>
      <c r="B79" s="24">
        <v>20262.310000000001</v>
      </c>
      <c r="C79" s="160">
        <v>17837.030000000002</v>
      </c>
      <c r="D79" s="309">
        <f t="shared" si="51"/>
        <v>7.3843206397751604E-2</v>
      </c>
      <c r="E79" s="259">
        <f t="shared" si="52"/>
        <v>6.3558553963195402E-2</v>
      </c>
      <c r="F79" s="64">
        <f t="shared" si="47"/>
        <v>-0.11969415135786585</v>
      </c>
      <c r="H79" s="24">
        <v>604.95599999999968</v>
      </c>
      <c r="I79" s="160">
        <v>574.47500000000014</v>
      </c>
      <c r="J79" s="258">
        <f t="shared" si="53"/>
        <v>1.7739425770850234E-2</v>
      </c>
      <c r="K79" s="259">
        <f t="shared" si="54"/>
        <v>1.5871816011759306E-2</v>
      </c>
      <c r="L79" s="64">
        <f t="shared" si="48"/>
        <v>-5.0385482580550582E-2</v>
      </c>
      <c r="N79" s="47">
        <f t="shared" ref="N79:N83" si="56">(H79/B79)*10</f>
        <v>0.29856220736924843</v>
      </c>
      <c r="O79" s="163">
        <f t="shared" ref="O79:O83" si="57">(I79/C79)*10</f>
        <v>0.32206875247729028</v>
      </c>
      <c r="P79" s="64">
        <f t="shared" ref="P79:P83" si="58">(O79-N79)/N79</f>
        <v>7.8732486992132922E-2</v>
      </c>
    </row>
    <row r="80" spans="1:16" ht="20.100000000000001" customHeight="1" x14ac:dyDescent="0.25">
      <c r="A80" s="44" t="s">
        <v>187</v>
      </c>
      <c r="B80" s="24">
        <v>1361.9299999999998</v>
      </c>
      <c r="C80" s="160">
        <v>2238.8000000000002</v>
      </c>
      <c r="D80" s="309">
        <f t="shared" si="51"/>
        <v>4.9633668663291511E-3</v>
      </c>
      <c r="E80" s="259">
        <f t="shared" si="52"/>
        <v>7.9774990910931841E-3</v>
      </c>
      <c r="F80" s="64">
        <f t="shared" si="47"/>
        <v>0.64384366303701401</v>
      </c>
      <c r="H80" s="24">
        <v>320.38899999999995</v>
      </c>
      <c r="I80" s="160">
        <v>546.27299999999991</v>
      </c>
      <c r="J80" s="258">
        <f t="shared" si="53"/>
        <v>9.3949260496580533E-3</v>
      </c>
      <c r="K80" s="259">
        <f t="shared" si="54"/>
        <v>1.509264032062629E-2</v>
      </c>
      <c r="L80" s="64">
        <f t="shared" si="48"/>
        <v>0.70503044736242504</v>
      </c>
      <c r="N80" s="47">
        <f t="shared" si="56"/>
        <v>2.3524630487616838</v>
      </c>
      <c r="O80" s="163">
        <f t="shared" si="57"/>
        <v>2.4400259067357508</v>
      </c>
      <c r="P80" s="64">
        <f t="shared" si="58"/>
        <v>3.7221778263492544E-2</v>
      </c>
    </row>
    <row r="81" spans="1:16" ht="20.100000000000001" customHeight="1" x14ac:dyDescent="0.25">
      <c r="A81" s="44" t="s">
        <v>201</v>
      </c>
      <c r="B81" s="24">
        <v>4376.3500000000004</v>
      </c>
      <c r="C81" s="160">
        <v>3030.01</v>
      </c>
      <c r="D81" s="309">
        <f t="shared" si="51"/>
        <v>1.5949006619620381E-2</v>
      </c>
      <c r="E81" s="259">
        <f t="shared" si="52"/>
        <v>1.079681169421264E-2</v>
      </c>
      <c r="F81" s="64">
        <f t="shared" si="47"/>
        <v>-0.30763992825071124</v>
      </c>
      <c r="H81" s="24">
        <v>644.17700000000002</v>
      </c>
      <c r="I81" s="160">
        <v>523.93600000000004</v>
      </c>
      <c r="J81" s="258">
        <f t="shared" si="53"/>
        <v>1.8889522667415476E-2</v>
      </c>
      <c r="K81" s="259">
        <f t="shared" si="54"/>
        <v>1.4475505102810607E-2</v>
      </c>
      <c r="L81" s="64">
        <f t="shared" si="48"/>
        <v>-0.18665832527395418</v>
      </c>
      <c r="N81" s="47">
        <f t="shared" si="56"/>
        <v>1.4719503696002376</v>
      </c>
      <c r="O81" s="163">
        <f t="shared" si="57"/>
        <v>1.7291560093861078</v>
      </c>
      <c r="P81" s="64">
        <f t="shared" si="58"/>
        <v>0.17473798376484925</v>
      </c>
    </row>
    <row r="82" spans="1:16" ht="20.100000000000001" customHeight="1" x14ac:dyDescent="0.25">
      <c r="A82" s="44" t="s">
        <v>210</v>
      </c>
      <c r="B82" s="24">
        <v>12.93</v>
      </c>
      <c r="C82" s="160">
        <v>48.16</v>
      </c>
      <c r="D82" s="309">
        <f t="shared" si="51"/>
        <v>4.7121609467179617E-5</v>
      </c>
      <c r="E82" s="259">
        <f t="shared" si="52"/>
        <v>1.7160816340318371E-4</v>
      </c>
      <c r="F82" s="64">
        <f t="shared" si="47"/>
        <v>2.7246713070378963</v>
      </c>
      <c r="H82" s="24">
        <v>248.43500000000003</v>
      </c>
      <c r="I82" s="160">
        <v>378.78499999999997</v>
      </c>
      <c r="J82" s="258">
        <f t="shared" si="53"/>
        <v>7.2849831084924868E-3</v>
      </c>
      <c r="K82" s="259">
        <f t="shared" si="54"/>
        <v>1.0465217508184424E-2</v>
      </c>
      <c r="L82" s="64">
        <f t="shared" si="48"/>
        <v>0.52468452512729657</v>
      </c>
      <c r="N82" s="47">
        <f t="shared" si="56"/>
        <v>192.138437741686</v>
      </c>
      <c r="O82" s="163">
        <f t="shared" si="57"/>
        <v>78.651370431893682</v>
      </c>
      <c r="P82" s="64">
        <f t="shared" si="58"/>
        <v>-0.59065259738588149</v>
      </c>
    </row>
    <row r="83" spans="1:16" ht="20.100000000000001" customHeight="1" x14ac:dyDescent="0.25">
      <c r="A83" s="44" t="s">
        <v>215</v>
      </c>
      <c r="B83" s="24">
        <v>4243.91</v>
      </c>
      <c r="C83" s="160">
        <v>2706.61</v>
      </c>
      <c r="D83" s="309">
        <f t="shared" si="51"/>
        <v>1.5466347226129794E-2</v>
      </c>
      <c r="E83" s="259">
        <f t="shared" si="52"/>
        <v>9.6444429225226551E-3</v>
      </c>
      <c r="F83" s="64">
        <f t="shared" si="47"/>
        <v>-0.36223671095758386</v>
      </c>
      <c r="H83" s="24">
        <v>627.423</v>
      </c>
      <c r="I83" s="160">
        <v>368.79100000000005</v>
      </c>
      <c r="J83" s="258">
        <f t="shared" si="53"/>
        <v>1.8398236789823014E-2</v>
      </c>
      <c r="K83" s="259">
        <f t="shared" si="54"/>
        <v>1.0189099436516342E-2</v>
      </c>
      <c r="L83" s="64">
        <f t="shared" si="48"/>
        <v>-0.41221313212936084</v>
      </c>
      <c r="N83" s="47">
        <f t="shared" si="56"/>
        <v>1.4784078832962999</v>
      </c>
      <c r="O83" s="163">
        <f t="shared" si="57"/>
        <v>1.3625568515597002</v>
      </c>
      <c r="P83" s="64">
        <f t="shared" si="58"/>
        <v>-7.8362022446941362E-2</v>
      </c>
    </row>
    <row r="84" spans="1:16" ht="20.100000000000001" customHeight="1" x14ac:dyDescent="0.25">
      <c r="A84" s="44" t="s">
        <v>213</v>
      </c>
      <c r="B84" s="24">
        <v>1240.6400000000001</v>
      </c>
      <c r="C84" s="160">
        <v>1386.49</v>
      </c>
      <c r="D84" s="309">
        <f t="shared" si="51"/>
        <v>4.5213421167333116E-3</v>
      </c>
      <c r="E84" s="259">
        <f t="shared" si="52"/>
        <v>4.9404693205332261E-3</v>
      </c>
      <c r="F84" s="64">
        <f t="shared" si="47"/>
        <v>0.11756029146247091</v>
      </c>
      <c r="H84" s="24">
        <v>279.11600000000004</v>
      </c>
      <c r="I84" s="160">
        <v>314.85199999999998</v>
      </c>
      <c r="J84" s="258">
        <f t="shared" si="53"/>
        <v>8.1846573361643443E-3</v>
      </c>
      <c r="K84" s="259">
        <f t="shared" si="54"/>
        <v>8.6988520212967317E-3</v>
      </c>
      <c r="L84" s="64">
        <f t="shared" si="48"/>
        <v>0.12803278923458322</v>
      </c>
      <c r="N84" s="47">
        <f t="shared" ref="N84" si="59">(H84/B84)*10</f>
        <v>2.2497743100335312</v>
      </c>
      <c r="O84" s="163">
        <f t="shared" ref="O84" si="60">(I84/C84)*10</f>
        <v>2.270856623560213</v>
      </c>
      <c r="P84" s="64">
        <f t="shared" ref="P84" si="61">(O84-N84)/N84</f>
        <v>9.3708570822677566E-3</v>
      </c>
    </row>
    <row r="85" spans="1:16" ht="20.100000000000001" customHeight="1" x14ac:dyDescent="0.25">
      <c r="A85" s="44" t="s">
        <v>198</v>
      </c>
      <c r="B85" s="24">
        <v>2944.5800000000004</v>
      </c>
      <c r="C85" s="160">
        <v>2534.41</v>
      </c>
      <c r="D85" s="309">
        <f t="shared" si="51"/>
        <v>1.0731117463640199E-2</v>
      </c>
      <c r="E85" s="259">
        <f t="shared" si="52"/>
        <v>9.030843966168248E-3</v>
      </c>
      <c r="F85" s="64">
        <f t="shared" si="47"/>
        <v>-0.13929660596757448</v>
      </c>
      <c r="H85" s="24">
        <v>310.17800000000005</v>
      </c>
      <c r="I85" s="160">
        <v>296.21799999999996</v>
      </c>
      <c r="J85" s="258">
        <f t="shared" si="53"/>
        <v>9.0955038163945609E-3</v>
      </c>
      <c r="K85" s="259">
        <f t="shared" si="54"/>
        <v>8.1840247101637436E-3</v>
      </c>
      <c r="L85" s="64">
        <f t="shared" si="48"/>
        <v>-4.5006415671002102E-2</v>
      </c>
      <c r="N85" s="47">
        <f t="shared" ref="N85" si="62">(H85/B85)*10</f>
        <v>1.0533862214645213</v>
      </c>
      <c r="O85" s="163">
        <f t="shared" ref="O85" si="63">(I85/C85)*10</f>
        <v>1.1687848453880783</v>
      </c>
      <c r="P85" s="64">
        <f t="shared" ref="P85" si="64">(O85-N85)/N85</f>
        <v>0.1095501550828322</v>
      </c>
    </row>
    <row r="86" spans="1:16" ht="20.100000000000001" customHeight="1" x14ac:dyDescent="0.25">
      <c r="A86" s="44" t="s">
        <v>202</v>
      </c>
      <c r="B86" s="24">
        <v>353.27</v>
      </c>
      <c r="C86" s="160">
        <v>776.89</v>
      </c>
      <c r="D86" s="309">
        <f t="shared" si="51"/>
        <v>1.2874440043674047E-3</v>
      </c>
      <c r="E86" s="259">
        <f t="shared" si="52"/>
        <v>2.7682862555294726E-3</v>
      </c>
      <c r="F86" s="64">
        <f t="shared" si="47"/>
        <v>1.1991394683952785</v>
      </c>
      <c r="H86" s="24">
        <v>96.765000000000001</v>
      </c>
      <c r="I86" s="160">
        <v>223.42499999999998</v>
      </c>
      <c r="J86" s="258">
        <f t="shared" si="53"/>
        <v>2.8374882383451422E-3</v>
      </c>
      <c r="K86" s="259">
        <f t="shared" si="54"/>
        <v>6.172871739287736E-3</v>
      </c>
      <c r="L86" s="64">
        <f t="shared" ref="L86:L88" si="65">(I86-H86)/H86</f>
        <v>1.3089443497132225</v>
      </c>
      <c r="N86" s="47">
        <f t="shared" ref="N86" si="66">(H86/B86)*10</f>
        <v>2.7391230503580832</v>
      </c>
      <c r="O86" s="163">
        <f t="shared" ref="O86" si="67">(I86/C86)*10</f>
        <v>2.8758897656038815</v>
      </c>
      <c r="P86" s="64">
        <f t="shared" ref="P86" si="68">(O86-N86)/N86</f>
        <v>4.9930840174529187E-2</v>
      </c>
    </row>
    <row r="87" spans="1:16" ht="20.100000000000001" customHeight="1" x14ac:dyDescent="0.25">
      <c r="A87" s="44" t="s">
        <v>199</v>
      </c>
      <c r="B87" s="24">
        <v>10906.5</v>
      </c>
      <c r="C87" s="160">
        <v>1784.2399999999998</v>
      </c>
      <c r="D87" s="309">
        <f t="shared" si="51"/>
        <v>3.974724158188666E-2</v>
      </c>
      <c r="E87" s="259">
        <f t="shared" si="52"/>
        <v>6.3577688843541626E-3</v>
      </c>
      <c r="F87" s="64">
        <f t="shared" si="47"/>
        <v>-0.83640581304726547</v>
      </c>
      <c r="H87" s="24">
        <v>2135.0909999999999</v>
      </c>
      <c r="I87" s="160">
        <v>209.4</v>
      </c>
      <c r="J87" s="258">
        <f t="shared" si="53"/>
        <v>6.2608335661619052E-2</v>
      </c>
      <c r="K87" s="259">
        <f t="shared" si="54"/>
        <v>5.7853836509202282E-3</v>
      </c>
      <c r="L87" s="64">
        <f t="shared" si="65"/>
        <v>-0.90192455497212998</v>
      </c>
      <c r="N87" s="47">
        <f t="shared" ref="N87:N88" si="69">(H87/B87)*10</f>
        <v>1.9576316875257873</v>
      </c>
      <c r="O87" s="163">
        <f t="shared" ref="O87:O88" si="70">(I87/C87)*10</f>
        <v>1.1736089315338745</v>
      </c>
      <c r="P87" s="64">
        <f t="shared" ref="P87:P88" si="71">(O87-N87)/N87</f>
        <v>-0.40049553804619092</v>
      </c>
    </row>
    <row r="88" spans="1:16" ht="20.100000000000001" customHeight="1" x14ac:dyDescent="0.25">
      <c r="A88" s="44" t="s">
        <v>223</v>
      </c>
      <c r="B88" s="24">
        <v>469.22</v>
      </c>
      <c r="C88" s="160">
        <v>700.64</v>
      </c>
      <c r="D88" s="309">
        <f t="shared" si="51"/>
        <v>1.7100078572459413E-3</v>
      </c>
      <c r="E88" s="259">
        <f t="shared" si="52"/>
        <v>2.4965852077825298E-3</v>
      </c>
      <c r="F88" s="64">
        <f>(C88-B88)/B88</f>
        <v>0.49320148331273167</v>
      </c>
      <c r="H88" s="24">
        <v>129.50399999999999</v>
      </c>
      <c r="I88" s="160">
        <v>193.36499999999998</v>
      </c>
      <c r="J88" s="258">
        <f t="shared" si="53"/>
        <v>3.7975102239306492E-3</v>
      </c>
      <c r="K88" s="259">
        <f t="shared" si="54"/>
        <v>5.342362510316093E-3</v>
      </c>
      <c r="L88" s="64">
        <f t="shared" si="65"/>
        <v>0.49311990363232022</v>
      </c>
      <c r="N88" s="47">
        <f t="shared" si="69"/>
        <v>2.7599846553855327</v>
      </c>
      <c r="O88" s="163">
        <f t="shared" si="70"/>
        <v>2.759833866179493</v>
      </c>
      <c r="P88" s="64">
        <f t="shared" si="71"/>
        <v>-5.4634074050191454E-5</v>
      </c>
    </row>
    <row r="89" spans="1:16" ht="20.100000000000001" customHeight="1" x14ac:dyDescent="0.25">
      <c r="A89" s="44" t="s">
        <v>211</v>
      </c>
      <c r="B89" s="24">
        <v>878.52</v>
      </c>
      <c r="C89" s="160">
        <v>904.21</v>
      </c>
      <c r="D89" s="309">
        <f t="shared" si="51"/>
        <v>3.2016455026377907E-3</v>
      </c>
      <c r="E89" s="259">
        <f t="shared" si="52"/>
        <v>3.2219646476493512E-3</v>
      </c>
      <c r="F89" s="64">
        <f t="shared" ref="F89:F94" si="72">(C89-B89)/B89</f>
        <v>2.9242362154532686E-2</v>
      </c>
      <c r="H89" s="24">
        <v>157.989</v>
      </c>
      <c r="I89" s="160">
        <v>170.39700000000005</v>
      </c>
      <c r="J89" s="258">
        <f t="shared" si="53"/>
        <v>4.6327900510299246E-3</v>
      </c>
      <c r="K89" s="259">
        <f t="shared" si="54"/>
        <v>4.7077937820718934E-3</v>
      </c>
      <c r="L89" s="64">
        <f t="shared" ref="L89:L94" si="73">(I89-H89)/H89</f>
        <v>7.8537113343334311E-2</v>
      </c>
      <c r="N89" s="47">
        <f t="shared" ref="N89:N94" si="74">(H89/B89)*10</f>
        <v>1.7983540499931705</v>
      </c>
      <c r="O89" s="163">
        <f t="shared" ref="O89:O94" si="75">(I89/C89)*10</f>
        <v>1.8844847988852151</v>
      </c>
      <c r="P89" s="64">
        <f t="shared" ref="P89:P94" si="76">(O89-N89)/N89</f>
        <v>4.7894211316382183E-2</v>
      </c>
    </row>
    <row r="90" spans="1:16" ht="20.100000000000001" customHeight="1" x14ac:dyDescent="0.25">
      <c r="A90" s="44" t="s">
        <v>214</v>
      </c>
      <c r="B90" s="24">
        <v>687.91000000000008</v>
      </c>
      <c r="C90" s="160">
        <v>977.9</v>
      </c>
      <c r="D90" s="309">
        <f t="shared" si="51"/>
        <v>2.5069935319851147E-3</v>
      </c>
      <c r="E90" s="259">
        <f t="shared" si="52"/>
        <v>3.4845436667768552E-3</v>
      </c>
      <c r="F90" s="64">
        <f t="shared" si="72"/>
        <v>0.42155223793810215</v>
      </c>
      <c r="H90" s="24">
        <v>103.46700000000001</v>
      </c>
      <c r="I90" s="160">
        <v>162.45700000000002</v>
      </c>
      <c r="J90" s="258">
        <f t="shared" si="53"/>
        <v>3.0340143187811384E-3</v>
      </c>
      <c r="K90" s="259">
        <f t="shared" si="54"/>
        <v>4.4884244115451178E-3</v>
      </c>
      <c r="L90" s="64">
        <f t="shared" si="73"/>
        <v>0.57013347250814272</v>
      </c>
      <c r="N90" s="47">
        <f t="shared" si="74"/>
        <v>1.5040775682865493</v>
      </c>
      <c r="O90" s="163">
        <f t="shared" si="75"/>
        <v>1.6612843849064323</v>
      </c>
      <c r="P90" s="64">
        <f t="shared" si="76"/>
        <v>0.10452041831790204</v>
      </c>
    </row>
    <row r="91" spans="1:16" ht="20.100000000000001" customHeight="1" x14ac:dyDescent="0.25">
      <c r="A91" s="44" t="s">
        <v>206</v>
      </c>
      <c r="B91" s="24">
        <v>243.01</v>
      </c>
      <c r="C91" s="160">
        <v>955.79</v>
      </c>
      <c r="D91" s="309">
        <f t="shared" si="51"/>
        <v>8.8561657514457214E-4</v>
      </c>
      <c r="E91" s="259">
        <f t="shared" si="52"/>
        <v>3.4057592711613156E-3</v>
      </c>
      <c r="F91" s="64">
        <f t="shared" si="72"/>
        <v>2.9331303238549853</v>
      </c>
      <c r="H91" s="24">
        <v>40.921000000000006</v>
      </c>
      <c r="I91" s="160">
        <v>161.45700000000002</v>
      </c>
      <c r="J91" s="258">
        <f t="shared" si="53"/>
        <v>1.1999468423636809E-3</v>
      </c>
      <c r="K91" s="259">
        <f t="shared" si="54"/>
        <v>4.4607960273477911E-3</v>
      </c>
      <c r="L91" s="64">
        <f t="shared" si="73"/>
        <v>2.9455780650521737</v>
      </c>
      <c r="N91" s="47">
        <f t="shared" si="74"/>
        <v>1.683922472326242</v>
      </c>
      <c r="O91" s="163">
        <f t="shared" si="75"/>
        <v>1.6892518230992168</v>
      </c>
      <c r="P91" s="64">
        <f t="shared" si="76"/>
        <v>3.1648433111131384E-3</v>
      </c>
    </row>
    <row r="92" spans="1:16" ht="20.100000000000001" customHeight="1" x14ac:dyDescent="0.25">
      <c r="A92" s="44" t="s">
        <v>205</v>
      </c>
      <c r="B92" s="24">
        <v>40.840000000000003</v>
      </c>
      <c r="C92" s="160">
        <v>280.66999999999996</v>
      </c>
      <c r="D92" s="309">
        <f t="shared" si="51"/>
        <v>1.4883577189788211E-4</v>
      </c>
      <c r="E92" s="259">
        <f t="shared" si="52"/>
        <v>1.0001092861788117E-3</v>
      </c>
      <c r="F92" s="64">
        <f t="shared" si="72"/>
        <v>5.8724289911851111</v>
      </c>
      <c r="H92" s="24">
        <v>23.087000000000003</v>
      </c>
      <c r="I92" s="160">
        <v>124.18600000000005</v>
      </c>
      <c r="J92" s="258">
        <f t="shared" si="53"/>
        <v>6.7699158744044129E-4</v>
      </c>
      <c r="K92" s="259">
        <f t="shared" si="54"/>
        <v>3.4310585199292254E-3</v>
      </c>
      <c r="L92" s="64">
        <f t="shared" si="73"/>
        <v>4.3790444839086948</v>
      </c>
      <c r="N92" s="47">
        <f t="shared" si="74"/>
        <v>5.6530362389813913</v>
      </c>
      <c r="O92" s="163">
        <f t="shared" si="75"/>
        <v>4.4246267859051578</v>
      </c>
      <c r="P92" s="64">
        <f t="shared" si="76"/>
        <v>-0.21730082758103422</v>
      </c>
    </row>
    <row r="93" spans="1:16" ht="20.100000000000001" customHeight="1" x14ac:dyDescent="0.25">
      <c r="A93" s="44" t="s">
        <v>224</v>
      </c>
      <c r="B93" s="24">
        <v>1917.0000000000002</v>
      </c>
      <c r="C93" s="160">
        <v>906.22</v>
      </c>
      <c r="D93" s="309">
        <f t="shared" si="51"/>
        <v>6.9862432597512245E-3</v>
      </c>
      <c r="E93" s="259">
        <f t="shared" si="52"/>
        <v>3.2291268654325821E-3</v>
      </c>
      <c r="F93" s="64">
        <f t="shared" si="72"/>
        <v>-0.52727177882107468</v>
      </c>
      <c r="H93" s="24">
        <v>220.42</v>
      </c>
      <c r="I93" s="160">
        <v>116.563</v>
      </c>
      <c r="J93" s="258">
        <f t="shared" si="53"/>
        <v>6.4634853252316044E-3</v>
      </c>
      <c r="K93" s="259">
        <f t="shared" si="54"/>
        <v>3.2204473471930018E-3</v>
      </c>
      <c r="L93" s="64">
        <f t="shared" si="73"/>
        <v>-0.4711777515651937</v>
      </c>
      <c r="N93" s="47">
        <f t="shared" si="74"/>
        <v>1.1498174230568594</v>
      </c>
      <c r="O93" s="163">
        <f t="shared" si="75"/>
        <v>1.2862549932687426</v>
      </c>
      <c r="P93" s="64">
        <f t="shared" si="76"/>
        <v>0.11866020419933769</v>
      </c>
    </row>
    <row r="94" spans="1:16" ht="20.100000000000001" customHeight="1" x14ac:dyDescent="0.25">
      <c r="A94" s="44" t="s">
        <v>225</v>
      </c>
      <c r="B94" s="24">
        <v>163.38999999999999</v>
      </c>
      <c r="C94" s="160">
        <v>759.18000000000006</v>
      </c>
      <c r="D94" s="309">
        <f t="shared" si="51"/>
        <v>5.954524184719626E-4</v>
      </c>
      <c r="E94" s="259">
        <f t="shared" si="52"/>
        <v>2.7051803466035928E-3</v>
      </c>
      <c r="F94" s="64">
        <f t="shared" si="72"/>
        <v>3.6464287900116292</v>
      </c>
      <c r="H94" s="24">
        <v>16.491</v>
      </c>
      <c r="I94" s="160">
        <v>115.711</v>
      </c>
      <c r="J94" s="258">
        <f t="shared" si="53"/>
        <v>4.8357379774246616E-4</v>
      </c>
      <c r="K94" s="259">
        <f t="shared" si="54"/>
        <v>3.1969079638568794E-3</v>
      </c>
      <c r="L94" s="64">
        <f t="shared" si="73"/>
        <v>6.0166151234006424</v>
      </c>
      <c r="N94" s="47">
        <f t="shared" si="74"/>
        <v>1.0093028949140095</v>
      </c>
      <c r="O94" s="163">
        <f t="shared" si="75"/>
        <v>1.5241576437735449</v>
      </c>
      <c r="P94" s="64">
        <f t="shared" si="76"/>
        <v>0.51010925605578494</v>
      </c>
    </row>
    <row r="95" spans="1:16" ht="20.100000000000001" customHeight="1" thickBot="1" x14ac:dyDescent="0.3">
      <c r="A95" s="13" t="s">
        <v>17</v>
      </c>
      <c r="B95" s="24">
        <f>B96-SUM(B68:B94)</f>
        <v>9255.0499999999302</v>
      </c>
      <c r="C95" s="160">
        <f>C96-SUM(C68:C94)</f>
        <v>8379.4100000000908</v>
      </c>
      <c r="D95" s="309">
        <f t="shared" si="51"/>
        <v>3.3728758832112717E-2</v>
      </c>
      <c r="E95" s="259">
        <f t="shared" si="52"/>
        <v>2.985828821640962E-2</v>
      </c>
      <c r="F95" s="64">
        <f t="shared" ref="F95" si="77">(C95-B95)/B95</f>
        <v>-9.4612130674588027E-2</v>
      </c>
      <c r="H95" s="228">
        <f>H96-SUM(H68:H94)</f>
        <v>1445.9619999999923</v>
      </c>
      <c r="I95" s="411">
        <f>I96-SUM(I68:I94)</f>
        <v>1498.781999999992</v>
      </c>
      <c r="J95" s="258">
        <f t="shared" si="53"/>
        <v>4.2400663133302291E-2</v>
      </c>
      <c r="K95" s="259">
        <f t="shared" si="54"/>
        <v>4.140892492403761E-2</v>
      </c>
      <c r="L95" s="64">
        <f t="shared" ref="L95" si="78">(I95-H95)/H95</f>
        <v>3.6529314048363647E-2</v>
      </c>
      <c r="N95" s="47">
        <f t="shared" ref="N95:N96" si="79">(H95/B95)*10</f>
        <v>1.5623492039481182</v>
      </c>
      <c r="O95" s="163">
        <f t="shared" ref="O95:O96" si="80">(I95/C95)*10</f>
        <v>1.7886486041379712</v>
      </c>
      <c r="P95" s="64">
        <f>(O95-N95)/N95</f>
        <v>0.14484559509358441</v>
      </c>
    </row>
    <row r="96" spans="1:16" ht="26.25" customHeight="1" thickBot="1" x14ac:dyDescent="0.3">
      <c r="A96" s="17" t="s">
        <v>18</v>
      </c>
      <c r="B96" s="22">
        <v>274396.39999999991</v>
      </c>
      <c r="C96" s="165">
        <v>280639.33</v>
      </c>
      <c r="D96" s="305">
        <f>SUM(D68:D95)</f>
        <v>0.99999999999999989</v>
      </c>
      <c r="E96" s="306">
        <f>SUM(E68:E95)</f>
        <v>1.0000000000000002</v>
      </c>
      <c r="F96" s="69">
        <f>(C96-B96)/B96</f>
        <v>2.2751501112988768E-2</v>
      </c>
      <c r="G96" s="2"/>
      <c r="H96" s="22">
        <v>34102.34399999999</v>
      </c>
      <c r="I96" s="165">
        <v>36194.661</v>
      </c>
      <c r="J96" s="317">
        <f t="shared" si="53"/>
        <v>1</v>
      </c>
      <c r="K96" s="306">
        <f t="shared" si="54"/>
        <v>1</v>
      </c>
      <c r="L96" s="69">
        <f>(I96-H96)/H96</f>
        <v>6.1354052378335362E-2</v>
      </c>
      <c r="M96" s="2"/>
      <c r="N96" s="43">
        <f t="shared" si="79"/>
        <v>1.242813098131025</v>
      </c>
      <c r="O96" s="170">
        <f t="shared" si="80"/>
        <v>1.2897216152846429</v>
      </c>
      <c r="P96" s="69">
        <f>(O96-N96)/N96</f>
        <v>3.7743822642487546E-2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94</v>
      </c>
    </row>
    <row r="2" spans="1:18" ht="15.75" thickBot="1" x14ac:dyDescent="0.3"/>
    <row r="3" spans="1:18" x14ac:dyDescent="0.25">
      <c r="A3" s="437" t="s">
        <v>16</v>
      </c>
      <c r="B3" s="455"/>
      <c r="C3" s="455"/>
      <c r="D3" s="458" t="s">
        <v>1</v>
      </c>
      <c r="E3" s="449"/>
      <c r="F3" s="458" t="s">
        <v>104</v>
      </c>
      <c r="G3" s="449"/>
      <c r="H3" s="148" t="s">
        <v>0</v>
      </c>
      <c r="J3" s="450" t="s">
        <v>19</v>
      </c>
      <c r="K3" s="449"/>
      <c r="L3" s="461" t="s">
        <v>104</v>
      </c>
      <c r="M3" s="462"/>
      <c r="N3" s="148" t="s">
        <v>0</v>
      </c>
      <c r="P3" s="448" t="s">
        <v>22</v>
      </c>
      <c r="Q3" s="449"/>
      <c r="R3" s="148" t="s">
        <v>0</v>
      </c>
    </row>
    <row r="4" spans="1:18" x14ac:dyDescent="0.25">
      <c r="A4" s="456"/>
      <c r="B4" s="457"/>
      <c r="C4" s="457"/>
      <c r="D4" s="459" t="s">
        <v>153</v>
      </c>
      <c r="E4" s="451"/>
      <c r="F4" s="459" t="str">
        <f>D4</f>
        <v>jan-maio</v>
      </c>
      <c r="G4" s="451"/>
      <c r="H4" s="149" t="s">
        <v>138</v>
      </c>
      <c r="J4" s="446" t="str">
        <f>D4</f>
        <v>jan-maio</v>
      </c>
      <c r="K4" s="451"/>
      <c r="L4" s="452" t="str">
        <f>D4</f>
        <v>jan-maio</v>
      </c>
      <c r="M4" s="453"/>
      <c r="N4" s="149" t="str">
        <f>H4</f>
        <v>2022/2021</v>
      </c>
      <c r="P4" s="446" t="str">
        <f>D4</f>
        <v>jan-maio</v>
      </c>
      <c r="Q4" s="447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4010.490000000003</v>
      </c>
      <c r="E6" s="185">
        <v>2415.6299999999992</v>
      </c>
      <c r="F6" s="310">
        <f>D6/D8</f>
        <v>0.46170291148129833</v>
      </c>
      <c r="G6" s="318">
        <f>E6/E8</f>
        <v>0.27037496768098912</v>
      </c>
      <c r="H6" s="191">
        <f>(E6-D6)/D6</f>
        <v>-0.39767210490488758</v>
      </c>
      <c r="I6" s="2"/>
      <c r="J6" s="189">
        <v>2403.1579999999994</v>
      </c>
      <c r="K6" s="185">
        <v>1556.6060000000007</v>
      </c>
      <c r="L6" s="309">
        <f>J6/J8</f>
        <v>0.53465281332810966</v>
      </c>
      <c r="M6" s="308">
        <f>K6/K8</f>
        <v>0.32327507163383296</v>
      </c>
      <c r="N6" s="191">
        <f>(K6-J6)/J6</f>
        <v>-0.35226647602862526</v>
      </c>
      <c r="P6" s="39">
        <f t="shared" ref="P6:Q8" si="0">(J6/D6)*10</f>
        <v>5.9921805066213798</v>
      </c>
      <c r="Q6" s="173">
        <f t="shared" si="0"/>
        <v>6.4438924835343219</v>
      </c>
      <c r="R6" s="191">
        <f>(Q6-P6)/P6</f>
        <v>7.5383573043869223E-2</v>
      </c>
    </row>
    <row r="7" spans="1:18" ht="24" customHeight="1" thickBot="1" x14ac:dyDescent="0.3">
      <c r="A7" s="182" t="s">
        <v>21</v>
      </c>
      <c r="B7" s="11"/>
      <c r="C7" s="11"/>
      <c r="D7" s="186">
        <v>4675.8099999999995</v>
      </c>
      <c r="E7" s="187">
        <v>6518.7400000000016</v>
      </c>
      <c r="F7" s="310">
        <f>D7/D8</f>
        <v>0.53829708851870162</v>
      </c>
      <c r="G7" s="276">
        <f>E7/E8</f>
        <v>0.72962503231901088</v>
      </c>
      <c r="H7" s="67">
        <f t="shared" ref="H7:H8" si="1">(E7-D7)/D7</f>
        <v>0.39414133593965589</v>
      </c>
      <c r="J7" s="189">
        <v>2091.6429999999978</v>
      </c>
      <c r="K7" s="187">
        <v>3258.5070000000005</v>
      </c>
      <c r="L7" s="309">
        <f>J7/J8</f>
        <v>0.46534718667189023</v>
      </c>
      <c r="M7" s="259">
        <f>K7/K8</f>
        <v>0.67672492836616704</v>
      </c>
      <c r="N7" s="120">
        <f t="shared" ref="N7:N8" si="2">(K7-J7)/J7</f>
        <v>0.55786957908209189</v>
      </c>
      <c r="P7" s="39">
        <f t="shared" si="0"/>
        <v>4.4733276159638606</v>
      </c>
      <c r="Q7" s="173">
        <f t="shared" si="0"/>
        <v>4.9986761245271323</v>
      </c>
      <c r="R7" s="120">
        <f t="shared" ref="R7:R8" si="3">(Q7-P7)/P7</f>
        <v>0.11744020417562814</v>
      </c>
    </row>
    <row r="8" spans="1:18" ht="26.25" customHeight="1" thickBot="1" x14ac:dyDescent="0.3">
      <c r="A8" s="17" t="s">
        <v>12</v>
      </c>
      <c r="B8" s="183"/>
      <c r="C8" s="183"/>
      <c r="D8" s="188">
        <v>8686.3000000000029</v>
      </c>
      <c r="E8" s="165">
        <v>8934.3700000000008</v>
      </c>
      <c r="F8" s="319">
        <f>SUM(F6:F7)</f>
        <v>1</v>
      </c>
      <c r="G8" s="320">
        <f>SUM(G6:G7)</f>
        <v>1</v>
      </c>
      <c r="H8" s="190">
        <f t="shared" si="1"/>
        <v>2.8558764951705305E-2</v>
      </c>
      <c r="I8" s="2"/>
      <c r="J8" s="22">
        <v>4494.8009999999977</v>
      </c>
      <c r="K8" s="165">
        <v>4815.1130000000012</v>
      </c>
      <c r="L8" s="305">
        <f>SUM(L6:L7)</f>
        <v>0.99999999999999989</v>
      </c>
      <c r="M8" s="306">
        <f>SUM(M6:M7)</f>
        <v>1</v>
      </c>
      <c r="N8" s="190">
        <f t="shared" si="2"/>
        <v>7.1262776705799363E-2</v>
      </c>
      <c r="O8" s="2"/>
      <c r="P8" s="34">
        <f t="shared" si="0"/>
        <v>5.1745864176922236</v>
      </c>
      <c r="Q8" s="166">
        <f t="shared" si="0"/>
        <v>5.3894264508857379</v>
      </c>
      <c r="R8" s="190">
        <f t="shared" si="3"/>
        <v>4.1518300372559873E-2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70" workbookViewId="0">
      <selection activeCell="P73" sqref="P73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95</v>
      </c>
    </row>
    <row r="3" spans="1:16" ht="8.25" customHeight="1" thickBot="1" x14ac:dyDescent="0.3"/>
    <row r="4" spans="1:16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13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6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L5</f>
        <v>2022/2021</v>
      </c>
    </row>
    <row r="6" spans="1:16" ht="19.5" customHeight="1" thickBot="1" x14ac:dyDescent="0.3">
      <c r="A6" s="467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891.16</v>
      </c>
      <c r="C7" s="167">
        <v>1285.6600000000003</v>
      </c>
      <c r="D7" s="309">
        <f>B7/$B$33</f>
        <v>0.10259373956690417</v>
      </c>
      <c r="E7" s="308">
        <f>C7/$C$33</f>
        <v>0.1439004652818274</v>
      </c>
      <c r="F7" s="64">
        <f>(C7-B7)/B7</f>
        <v>0.44268144889806582</v>
      </c>
      <c r="H7" s="45">
        <v>500.51299999999998</v>
      </c>
      <c r="I7" s="167">
        <v>753.22199999999998</v>
      </c>
      <c r="J7" s="309">
        <f>H7/$H$33</f>
        <v>0.11135376182393833</v>
      </c>
      <c r="K7" s="308">
        <f>I7/$I$33</f>
        <v>0.15642872763318333</v>
      </c>
      <c r="L7" s="64">
        <f>(I7-H7)/H7</f>
        <v>0.50489997262808362</v>
      </c>
      <c r="N7" s="39">
        <f t="shared" ref="N7:N33" si="0">(H7/B7)*10</f>
        <v>5.6164212935948656</v>
      </c>
      <c r="O7" s="172">
        <f t="shared" ref="O7:O33" si="1">(I7/C7)*10</f>
        <v>5.8586406981628105</v>
      </c>
      <c r="P7" s="73">
        <f>(O7-N7)/N7</f>
        <v>4.3127000612325703E-2</v>
      </c>
    </row>
    <row r="8" spans="1:16" ht="20.100000000000001" customHeight="1" x14ac:dyDescent="0.25">
      <c r="A8" s="13" t="s">
        <v>169</v>
      </c>
      <c r="B8" s="24">
        <v>219.36</v>
      </c>
      <c r="C8" s="160">
        <v>398.54999999999995</v>
      </c>
      <c r="D8" s="309">
        <f t="shared" ref="D8:D32" si="2">B8/$B$33</f>
        <v>2.5253560203999395E-2</v>
      </c>
      <c r="E8" s="259">
        <f t="shared" ref="E8:E32" si="3">C8/$C$33</f>
        <v>4.4608629371740809E-2</v>
      </c>
      <c r="F8" s="64">
        <f t="shared" ref="F8:F33" si="4">(C8-B8)/B8</f>
        <v>0.81687636761487936</v>
      </c>
      <c r="H8" s="24">
        <v>273.637</v>
      </c>
      <c r="I8" s="160">
        <v>692.56799999999987</v>
      </c>
      <c r="J8" s="309">
        <f t="shared" ref="J8:J32" si="5">H8/$H$33</f>
        <v>6.0878557248696868E-2</v>
      </c>
      <c r="K8" s="259">
        <f t="shared" ref="K8:K32" si="6">I8/$I$33</f>
        <v>0.14383213851886759</v>
      </c>
      <c r="L8" s="64">
        <f t="shared" ref="L8:L31" si="7">(I8-H8)/H8</f>
        <v>1.5309735160084341</v>
      </c>
      <c r="N8" s="39">
        <f t="shared" si="0"/>
        <v>12.474334427425235</v>
      </c>
      <c r="O8" s="173">
        <f t="shared" si="1"/>
        <v>17.377192322167858</v>
      </c>
      <c r="P8" s="64">
        <f t="shared" ref="P8:P64" si="8">(O8-N8)/N8</f>
        <v>0.39303563033900452</v>
      </c>
    </row>
    <row r="9" spans="1:16" ht="20.100000000000001" customHeight="1" x14ac:dyDescent="0.25">
      <c r="A9" s="13" t="s">
        <v>165</v>
      </c>
      <c r="B9" s="24">
        <v>432.98999999999995</v>
      </c>
      <c r="C9" s="160">
        <v>437.80999999999995</v>
      </c>
      <c r="D9" s="309">
        <f t="shared" si="2"/>
        <v>4.9847460944245511E-2</v>
      </c>
      <c r="E9" s="259">
        <f t="shared" si="3"/>
        <v>4.900289555950782E-2</v>
      </c>
      <c r="F9" s="64">
        <f t="shared" si="4"/>
        <v>1.1131896810549883E-2</v>
      </c>
      <c r="H9" s="24">
        <v>342.81500000000005</v>
      </c>
      <c r="I9" s="160">
        <v>402.98399999999998</v>
      </c>
      <c r="J9" s="309">
        <f t="shared" si="5"/>
        <v>7.6269227491940123E-2</v>
      </c>
      <c r="K9" s="259">
        <f t="shared" si="6"/>
        <v>8.3691493844485085E-2</v>
      </c>
      <c r="L9" s="64">
        <f t="shared" si="7"/>
        <v>0.17551449032276858</v>
      </c>
      <c r="N9" s="39">
        <f t="shared" ref="N9:N15" si="9">(H9/B9)*10</f>
        <v>7.9173883923416266</v>
      </c>
      <c r="O9" s="173">
        <f t="shared" ref="O9:O15" si="10">(I9/C9)*10</f>
        <v>9.204540782531236</v>
      </c>
      <c r="P9" s="64">
        <f t="shared" ref="P9:P15" si="11">(O9-N9)/N9</f>
        <v>0.16257284932928803</v>
      </c>
    </row>
    <row r="10" spans="1:16" ht="20.100000000000001" customHeight="1" x14ac:dyDescent="0.25">
      <c r="A10" s="13" t="s">
        <v>172</v>
      </c>
      <c r="B10" s="24">
        <v>350.0800000000001</v>
      </c>
      <c r="C10" s="160">
        <v>1216.69</v>
      </c>
      <c r="D10" s="309">
        <f t="shared" si="2"/>
        <v>4.0302545387564323E-2</v>
      </c>
      <c r="E10" s="259">
        <f t="shared" si="3"/>
        <v>0.1361808387161042</v>
      </c>
      <c r="F10" s="64">
        <f t="shared" si="4"/>
        <v>2.475462751371114</v>
      </c>
      <c r="H10" s="24">
        <v>116.866</v>
      </c>
      <c r="I10" s="160">
        <v>402.07199999999995</v>
      </c>
      <c r="J10" s="309">
        <f t="shared" si="5"/>
        <v>2.6000261190651148E-2</v>
      </c>
      <c r="K10" s="259">
        <f t="shared" si="6"/>
        <v>8.3502090189783718E-2</v>
      </c>
      <c r="L10" s="64">
        <f t="shared" si="7"/>
        <v>2.4404531685862438</v>
      </c>
      <c r="N10" s="39">
        <f t="shared" si="9"/>
        <v>3.3382655393053007</v>
      </c>
      <c r="O10" s="173">
        <f t="shared" si="10"/>
        <v>3.3046379932439645</v>
      </c>
      <c r="P10" s="64">
        <f t="shared" si="11"/>
        <v>-1.0073358654486837E-2</v>
      </c>
    </row>
    <row r="11" spans="1:16" ht="20.100000000000001" customHeight="1" x14ac:dyDescent="0.25">
      <c r="A11" s="13" t="s">
        <v>181</v>
      </c>
      <c r="B11" s="24">
        <v>182.65</v>
      </c>
      <c r="C11" s="160">
        <v>376.89000000000004</v>
      </c>
      <c r="D11" s="309">
        <f t="shared" si="2"/>
        <v>2.1027364930983266E-2</v>
      </c>
      <c r="E11" s="259">
        <f t="shared" si="3"/>
        <v>4.218428383870379E-2</v>
      </c>
      <c r="F11" s="64">
        <f t="shared" si="4"/>
        <v>1.063454694771421</v>
      </c>
      <c r="H11" s="24">
        <v>63.842000000000006</v>
      </c>
      <c r="I11" s="160">
        <v>276.80700000000002</v>
      </c>
      <c r="J11" s="309">
        <f t="shared" si="5"/>
        <v>1.4203520912271754E-2</v>
      </c>
      <c r="K11" s="259">
        <f t="shared" si="6"/>
        <v>5.7487124393550082E-2</v>
      </c>
      <c r="L11" s="64">
        <f t="shared" si="7"/>
        <v>3.3358134143667177</v>
      </c>
      <c r="N11" s="39">
        <f t="shared" si="9"/>
        <v>3.4953189159594853</v>
      </c>
      <c r="O11" s="173">
        <f t="shared" si="10"/>
        <v>7.3445037013452197</v>
      </c>
      <c r="P11" s="64">
        <f t="shared" si="11"/>
        <v>1.1012399377380164</v>
      </c>
    </row>
    <row r="12" spans="1:16" ht="20.100000000000001" customHeight="1" x14ac:dyDescent="0.25">
      <c r="A12" s="13" t="s">
        <v>164</v>
      </c>
      <c r="B12" s="24">
        <v>637.69999999999993</v>
      </c>
      <c r="C12" s="160">
        <v>457.33</v>
      </c>
      <c r="D12" s="309">
        <f t="shared" si="2"/>
        <v>7.341445724877102E-2</v>
      </c>
      <c r="E12" s="259">
        <f t="shared" si="3"/>
        <v>5.1187716649299275E-2</v>
      </c>
      <c r="F12" s="64">
        <f t="shared" si="4"/>
        <v>-0.28284459777324755</v>
      </c>
      <c r="H12" s="24">
        <v>348.245</v>
      </c>
      <c r="I12" s="160">
        <v>211.80300000000003</v>
      </c>
      <c r="J12" s="309">
        <f t="shared" si="5"/>
        <v>7.7477289873344762E-2</v>
      </c>
      <c r="K12" s="259">
        <f t="shared" si="6"/>
        <v>4.3987129689375952E-2</v>
      </c>
      <c r="L12" s="64">
        <f t="shared" si="7"/>
        <v>-0.39179887722723938</v>
      </c>
      <c r="N12" s="39">
        <f t="shared" si="9"/>
        <v>5.4609534263760393</v>
      </c>
      <c r="O12" s="173">
        <f t="shared" si="10"/>
        <v>4.6312946887367987</v>
      </c>
      <c r="P12" s="64">
        <f t="shared" si="11"/>
        <v>-0.15192562046620731</v>
      </c>
    </row>
    <row r="13" spans="1:16" ht="20.100000000000001" customHeight="1" x14ac:dyDescent="0.25">
      <c r="A13" s="13" t="s">
        <v>183</v>
      </c>
      <c r="B13" s="24">
        <v>9.5600000000000023</v>
      </c>
      <c r="C13" s="160">
        <v>39.17</v>
      </c>
      <c r="D13" s="309">
        <f t="shared" si="2"/>
        <v>1.1005836777454152E-3</v>
      </c>
      <c r="E13" s="259">
        <f t="shared" si="3"/>
        <v>4.3841927298735109E-3</v>
      </c>
      <c r="F13" s="64">
        <f t="shared" si="4"/>
        <v>3.0972803347280329</v>
      </c>
      <c r="H13" s="24">
        <v>37.938000000000002</v>
      </c>
      <c r="I13" s="160">
        <v>184.47000000000003</v>
      </c>
      <c r="J13" s="309">
        <f t="shared" si="5"/>
        <v>8.4404181631177865E-3</v>
      </c>
      <c r="K13" s="259">
        <f t="shared" si="6"/>
        <v>3.8310627393375832E-2</v>
      </c>
      <c r="L13" s="64">
        <f t="shared" si="7"/>
        <v>3.8624070852443468</v>
      </c>
      <c r="N13" s="39">
        <f t="shared" si="9"/>
        <v>39.684100418410033</v>
      </c>
      <c r="O13" s="173">
        <f t="shared" si="10"/>
        <v>47.094715343375036</v>
      </c>
      <c r="P13" s="64">
        <f t="shared" si="11"/>
        <v>0.18674015151738479</v>
      </c>
    </row>
    <row r="14" spans="1:16" ht="20.100000000000001" customHeight="1" x14ac:dyDescent="0.25">
      <c r="A14" s="13" t="s">
        <v>211</v>
      </c>
      <c r="B14" s="24">
        <v>210.25</v>
      </c>
      <c r="C14" s="160">
        <v>628.41000000000008</v>
      </c>
      <c r="D14" s="309">
        <f t="shared" si="2"/>
        <v>2.4204782243302664E-2</v>
      </c>
      <c r="E14" s="259">
        <f t="shared" si="3"/>
        <v>7.0336240831754229E-2</v>
      </c>
      <c r="F14" s="64">
        <f t="shared" si="4"/>
        <v>1.9888703923900122</v>
      </c>
      <c r="H14" s="24">
        <v>46.330000000000005</v>
      </c>
      <c r="I14" s="160">
        <v>152.75900000000001</v>
      </c>
      <c r="J14" s="309">
        <f t="shared" si="5"/>
        <v>1.0307464112426777E-2</v>
      </c>
      <c r="K14" s="259">
        <f t="shared" si="6"/>
        <v>3.1724904483030836E-2</v>
      </c>
      <c r="L14" s="64">
        <f t="shared" si="7"/>
        <v>2.2971940427368875</v>
      </c>
      <c r="N14" s="39">
        <f t="shared" si="9"/>
        <v>2.2035671819262785</v>
      </c>
      <c r="O14" s="173">
        <f t="shared" si="10"/>
        <v>2.4308811126493848</v>
      </c>
      <c r="P14" s="64">
        <f t="shared" si="11"/>
        <v>0.10315725002057648</v>
      </c>
    </row>
    <row r="15" spans="1:16" ht="20.100000000000001" customHeight="1" x14ac:dyDescent="0.25">
      <c r="A15" s="13" t="s">
        <v>171</v>
      </c>
      <c r="B15" s="24">
        <v>190.29000000000002</v>
      </c>
      <c r="C15" s="160">
        <v>313.46999999999997</v>
      </c>
      <c r="D15" s="309">
        <f t="shared" si="2"/>
        <v>2.1906910882654288E-2</v>
      </c>
      <c r="E15" s="259">
        <f t="shared" si="3"/>
        <v>3.5085853843080141E-2</v>
      </c>
      <c r="F15" s="64">
        <f t="shared" si="4"/>
        <v>0.64732776288822291</v>
      </c>
      <c r="H15" s="24">
        <v>123.443</v>
      </c>
      <c r="I15" s="160">
        <v>145.85300000000001</v>
      </c>
      <c r="J15" s="309">
        <f t="shared" si="5"/>
        <v>2.7463507283192284E-2</v>
      </c>
      <c r="K15" s="259">
        <f t="shared" si="6"/>
        <v>3.0290670229338346E-2</v>
      </c>
      <c r="L15" s="64">
        <f t="shared" si="7"/>
        <v>0.18154127816077065</v>
      </c>
      <c r="N15" s="39">
        <f t="shared" si="9"/>
        <v>6.4870986389195426</v>
      </c>
      <c r="O15" s="173">
        <f t="shared" si="10"/>
        <v>4.6528535426037587</v>
      </c>
      <c r="P15" s="64">
        <f t="shared" si="11"/>
        <v>-0.28275276798030718</v>
      </c>
    </row>
    <row r="16" spans="1:16" ht="20.100000000000001" customHeight="1" x14ac:dyDescent="0.25">
      <c r="A16" s="13" t="s">
        <v>175</v>
      </c>
      <c r="B16" s="24">
        <v>1749.7200000000003</v>
      </c>
      <c r="C16" s="160">
        <v>615.39</v>
      </c>
      <c r="D16" s="309">
        <f t="shared" si="2"/>
        <v>0.20143444274317024</v>
      </c>
      <c r="E16" s="259">
        <f t="shared" si="3"/>
        <v>6.8878947256493739E-2</v>
      </c>
      <c r="F16" s="64">
        <f t="shared" si="4"/>
        <v>-0.64829229819628298</v>
      </c>
      <c r="H16" s="24">
        <v>1286.961</v>
      </c>
      <c r="I16" s="160">
        <v>145.422</v>
      </c>
      <c r="J16" s="309">
        <f t="shared" si="5"/>
        <v>0.28632213083515812</v>
      </c>
      <c r="K16" s="259">
        <f t="shared" si="6"/>
        <v>3.0201160388136278E-2</v>
      </c>
      <c r="L16" s="64">
        <f t="shared" si="7"/>
        <v>-0.88700356887271636</v>
      </c>
      <c r="N16" s="39">
        <f t="shared" ref="N16:N19" si="12">(H16/B16)*10</f>
        <v>7.3552396954941361</v>
      </c>
      <c r="O16" s="173">
        <f t="shared" ref="O16:O19" si="13">(I16/C16)*10</f>
        <v>2.3630868229902986</v>
      </c>
      <c r="P16" s="64">
        <f t="shared" ref="P16:P19" si="14">(O16-N16)/N16</f>
        <v>-0.67872062355249407</v>
      </c>
    </row>
    <row r="17" spans="1:16" ht="20.100000000000001" customHeight="1" x14ac:dyDescent="0.25">
      <c r="A17" s="13" t="s">
        <v>179</v>
      </c>
      <c r="B17" s="24">
        <v>79.25</v>
      </c>
      <c r="C17" s="160">
        <v>193.67999999999998</v>
      </c>
      <c r="D17" s="309">
        <f t="shared" si="2"/>
        <v>9.1235623913518953E-3</v>
      </c>
      <c r="E17" s="259">
        <f t="shared" si="3"/>
        <v>2.1678081386824137E-2</v>
      </c>
      <c r="F17" s="64">
        <f t="shared" si="4"/>
        <v>1.4439116719242899</v>
      </c>
      <c r="H17" s="24">
        <v>65.646999999999991</v>
      </c>
      <c r="I17" s="160">
        <v>140.65299999999999</v>
      </c>
      <c r="J17" s="309">
        <f t="shared" si="5"/>
        <v>1.460509597644033E-2</v>
      </c>
      <c r="K17" s="259">
        <f t="shared" si="6"/>
        <v>2.9210737110427116E-2</v>
      </c>
      <c r="L17" s="64">
        <f t="shared" si="7"/>
        <v>1.1425655399332797</v>
      </c>
      <c r="N17" s="39">
        <f t="shared" si="12"/>
        <v>8.2835331230283913</v>
      </c>
      <c r="O17" s="173">
        <f t="shared" si="13"/>
        <v>7.2621334159438256</v>
      </c>
      <c r="P17" s="64">
        <f t="shared" si="14"/>
        <v>-0.12330483767186899</v>
      </c>
    </row>
    <row r="18" spans="1:16" ht="20.100000000000001" customHeight="1" x14ac:dyDescent="0.25">
      <c r="A18" s="13" t="s">
        <v>166</v>
      </c>
      <c r="B18" s="24">
        <v>295.84000000000003</v>
      </c>
      <c r="C18" s="160">
        <v>194.43000000000004</v>
      </c>
      <c r="D18" s="309">
        <f t="shared" si="2"/>
        <v>3.4058229625962715E-2</v>
      </c>
      <c r="E18" s="259">
        <f t="shared" si="3"/>
        <v>2.1762026869270024E-2</v>
      </c>
      <c r="F18" s="64">
        <f t="shared" si="4"/>
        <v>-0.34278664142779874</v>
      </c>
      <c r="H18" s="24">
        <v>119.44799999999999</v>
      </c>
      <c r="I18" s="160">
        <v>137.21999999999997</v>
      </c>
      <c r="J18" s="309">
        <f t="shared" si="5"/>
        <v>2.6574702639783152E-2</v>
      </c>
      <c r="K18" s="259">
        <f t="shared" si="6"/>
        <v>2.8497773572499756E-2</v>
      </c>
      <c r="L18" s="64">
        <f t="shared" si="7"/>
        <v>0.14878440827807898</v>
      </c>
      <c r="N18" s="39">
        <f t="shared" si="12"/>
        <v>4.0375878853434282</v>
      </c>
      <c r="O18" s="173">
        <f t="shared" si="13"/>
        <v>7.057552846782901</v>
      </c>
      <c r="P18" s="64">
        <f t="shared" si="14"/>
        <v>0.74796265671443118</v>
      </c>
    </row>
    <row r="19" spans="1:16" ht="20.100000000000001" customHeight="1" x14ac:dyDescent="0.25">
      <c r="A19" s="13" t="s">
        <v>167</v>
      </c>
      <c r="B19" s="24">
        <v>180.78000000000003</v>
      </c>
      <c r="C19" s="160">
        <v>228.00000000000003</v>
      </c>
      <c r="D19" s="309">
        <f t="shared" si="2"/>
        <v>2.0812083395692065E-2</v>
      </c>
      <c r="E19" s="259">
        <f t="shared" si="3"/>
        <v>2.5519426663547628E-2</v>
      </c>
      <c r="F19" s="64">
        <f t="shared" si="4"/>
        <v>0.26120146033853298</v>
      </c>
      <c r="H19" s="24">
        <v>82.59099999999998</v>
      </c>
      <c r="I19" s="160">
        <v>101.63099999999999</v>
      </c>
      <c r="J19" s="309">
        <f t="shared" si="5"/>
        <v>1.8374784556646657E-2</v>
      </c>
      <c r="K19" s="259">
        <f t="shared" si="6"/>
        <v>2.1106669770782124E-2</v>
      </c>
      <c r="L19" s="64">
        <f t="shared" si="7"/>
        <v>0.23053359324865919</v>
      </c>
      <c r="N19" s="39">
        <f t="shared" si="12"/>
        <v>4.5685916583692867</v>
      </c>
      <c r="O19" s="173">
        <f t="shared" si="13"/>
        <v>4.4574999999999987</v>
      </c>
      <c r="P19" s="64">
        <f t="shared" si="14"/>
        <v>-2.4316390405734158E-2</v>
      </c>
    </row>
    <row r="20" spans="1:16" ht="20.100000000000001" customHeight="1" x14ac:dyDescent="0.25">
      <c r="A20" s="13" t="s">
        <v>174</v>
      </c>
      <c r="B20" s="24">
        <v>736.16000000000008</v>
      </c>
      <c r="C20" s="160">
        <v>111.31</v>
      </c>
      <c r="D20" s="309">
        <f t="shared" si="2"/>
        <v>8.4749548139023495E-2</v>
      </c>
      <c r="E20" s="259">
        <f t="shared" si="3"/>
        <v>1.2458628868067921E-2</v>
      </c>
      <c r="F20" s="64">
        <f t="shared" si="4"/>
        <v>-0.84879645729189312</v>
      </c>
      <c r="H20" s="24">
        <v>140.899</v>
      </c>
      <c r="I20" s="160">
        <v>97.248999999999981</v>
      </c>
      <c r="J20" s="309">
        <f t="shared" si="5"/>
        <v>3.1347105244481338E-2</v>
      </c>
      <c r="K20" s="259">
        <f t="shared" si="6"/>
        <v>2.0196618438653467E-2</v>
      </c>
      <c r="L20" s="64">
        <f t="shared" si="7"/>
        <v>-0.30979637896649387</v>
      </c>
      <c r="N20" s="39">
        <f t="shared" ref="N20:N31" si="15">(H20/B20)*10</f>
        <v>1.9139725059769614</v>
      </c>
      <c r="O20" s="173">
        <f t="shared" ref="O20:O31" si="16">(I20/C20)*10</f>
        <v>8.7367711795885352</v>
      </c>
      <c r="P20" s="64">
        <f t="shared" ref="P20:P31" si="17">(O20-N20)/N20</f>
        <v>3.5647318090021196</v>
      </c>
    </row>
    <row r="21" spans="1:16" ht="20.100000000000001" customHeight="1" x14ac:dyDescent="0.25">
      <c r="A21" s="13" t="s">
        <v>168</v>
      </c>
      <c r="B21" s="24">
        <v>107.64999999999998</v>
      </c>
      <c r="C21" s="160">
        <v>136.66000000000003</v>
      </c>
      <c r="D21" s="309">
        <f t="shared" si="2"/>
        <v>1.2393078756202288E-2</v>
      </c>
      <c r="E21" s="259">
        <f t="shared" si="3"/>
        <v>1.5295986174738679E-2</v>
      </c>
      <c r="F21" s="64">
        <f t="shared" si="4"/>
        <v>0.26948444031583885</v>
      </c>
      <c r="H21" s="24">
        <v>48.103999999999999</v>
      </c>
      <c r="I21" s="160">
        <v>84.678000000000011</v>
      </c>
      <c r="J21" s="309">
        <f t="shared" si="5"/>
        <v>1.0702142319537613E-2</v>
      </c>
      <c r="K21" s="259">
        <f t="shared" si="6"/>
        <v>1.7585880123685577E-2</v>
      </c>
      <c r="L21" s="64">
        <f t="shared" si="7"/>
        <v>0.76031099284882786</v>
      </c>
      <c r="N21" s="39">
        <f t="shared" si="15"/>
        <v>4.4685555039479805</v>
      </c>
      <c r="O21" s="173">
        <f t="shared" si="16"/>
        <v>6.1962534757793062</v>
      </c>
      <c r="P21" s="64">
        <f t="shared" si="17"/>
        <v>0.38663455568693283</v>
      </c>
    </row>
    <row r="22" spans="1:16" ht="20.100000000000001" customHeight="1" x14ac:dyDescent="0.25">
      <c r="A22" s="13" t="s">
        <v>170</v>
      </c>
      <c r="B22" s="24">
        <v>95.8</v>
      </c>
      <c r="C22" s="160">
        <v>119.95999999999998</v>
      </c>
      <c r="D22" s="309">
        <f t="shared" si="2"/>
        <v>1.1028861540586897E-2</v>
      </c>
      <c r="E22" s="259">
        <f t="shared" si="3"/>
        <v>1.3426800098943738E-2</v>
      </c>
      <c r="F22" s="64">
        <f t="shared" si="4"/>
        <v>0.25219206680584533</v>
      </c>
      <c r="H22" s="24">
        <v>65.092000000000013</v>
      </c>
      <c r="I22" s="160">
        <v>63.341999999999999</v>
      </c>
      <c r="J22" s="309">
        <f t="shared" si="5"/>
        <v>1.4481619987180745E-2</v>
      </c>
      <c r="K22" s="259">
        <f t="shared" si="6"/>
        <v>1.3154831465014429E-2</v>
      </c>
      <c r="L22" s="64">
        <f t="shared" si="7"/>
        <v>-2.6885024273336413E-2</v>
      </c>
      <c r="N22" s="39">
        <f t="shared" ref="N22:N24" si="18">(H22/B22)*10</f>
        <v>6.7945720250521937</v>
      </c>
      <c r="O22" s="173">
        <f t="shared" ref="O22:O24" si="19">(I22/C22)*10</f>
        <v>5.2802600866955665</v>
      </c>
      <c r="P22" s="64">
        <f t="shared" ref="P22:P24" si="20">(O22-N22)/N22</f>
        <v>-0.2228708346564322</v>
      </c>
    </row>
    <row r="23" spans="1:16" ht="20.100000000000001" customHeight="1" x14ac:dyDescent="0.25">
      <c r="A23" s="13" t="s">
        <v>184</v>
      </c>
      <c r="B23" s="24">
        <v>111.71000000000001</v>
      </c>
      <c r="C23" s="160">
        <v>140.62000000000003</v>
      </c>
      <c r="D23" s="309">
        <f t="shared" si="2"/>
        <v>1.2860481447797103E-2</v>
      </c>
      <c r="E23" s="259">
        <f t="shared" si="3"/>
        <v>1.5739218322052929E-2</v>
      </c>
      <c r="F23" s="64">
        <f t="shared" si="4"/>
        <v>0.25879509444096344</v>
      </c>
      <c r="H23" s="24">
        <v>50.968000000000004</v>
      </c>
      <c r="I23" s="160">
        <v>56.397000000000006</v>
      </c>
      <c r="J23" s="309">
        <f t="shared" si="5"/>
        <v>1.1339322919969091E-2</v>
      </c>
      <c r="K23" s="259">
        <f t="shared" si="6"/>
        <v>1.1712497712930106E-2</v>
      </c>
      <c r="L23" s="64">
        <f t="shared" si="7"/>
        <v>0.10651781509967041</v>
      </c>
      <c r="N23" s="39">
        <f t="shared" si="18"/>
        <v>4.5625279742189599</v>
      </c>
      <c r="O23" s="173">
        <f t="shared" si="19"/>
        <v>4.0105959322998146</v>
      </c>
      <c r="P23" s="64">
        <f t="shared" si="20"/>
        <v>-0.12097066473628106</v>
      </c>
    </row>
    <row r="24" spans="1:16" ht="20.100000000000001" customHeight="1" x14ac:dyDescent="0.25">
      <c r="A24" s="13" t="s">
        <v>178</v>
      </c>
      <c r="B24" s="24">
        <v>22.740000000000002</v>
      </c>
      <c r="C24" s="160">
        <v>138.69999999999999</v>
      </c>
      <c r="D24" s="309">
        <f t="shared" si="2"/>
        <v>2.6179155681935917E-3</v>
      </c>
      <c r="E24" s="259">
        <f t="shared" si="3"/>
        <v>1.5524317886991469E-2</v>
      </c>
      <c r="F24" s="64">
        <f t="shared" si="4"/>
        <v>5.0993843447669294</v>
      </c>
      <c r="H24" s="24">
        <v>9.5569999999999986</v>
      </c>
      <c r="I24" s="160">
        <v>56.379999999999995</v>
      </c>
      <c r="J24" s="309">
        <f t="shared" si="5"/>
        <v>2.1262342871241676E-3</v>
      </c>
      <c r="K24" s="259">
        <f t="shared" si="6"/>
        <v>1.1708967162349048E-2</v>
      </c>
      <c r="L24" s="64">
        <f t="shared" si="7"/>
        <v>4.8993407973213348</v>
      </c>
      <c r="N24" s="39">
        <f t="shared" si="18"/>
        <v>4.2027264731750211</v>
      </c>
      <c r="O24" s="173">
        <f t="shared" si="19"/>
        <v>4.0648882480173034</v>
      </c>
      <c r="P24" s="64">
        <f t="shared" si="20"/>
        <v>-3.2797334310835001E-2</v>
      </c>
    </row>
    <row r="25" spans="1:16" ht="20.100000000000001" customHeight="1" x14ac:dyDescent="0.25">
      <c r="A25" s="13" t="s">
        <v>226</v>
      </c>
      <c r="B25" s="24"/>
      <c r="C25" s="160">
        <v>188.1</v>
      </c>
      <c r="D25" s="309">
        <f t="shared" si="2"/>
        <v>0</v>
      </c>
      <c r="E25" s="259">
        <f t="shared" si="3"/>
        <v>2.105352699742679E-2</v>
      </c>
      <c r="F25" s="64"/>
      <c r="H25" s="24"/>
      <c r="I25" s="160">
        <v>53.286999999999999</v>
      </c>
      <c r="J25" s="309">
        <f t="shared" si="5"/>
        <v>0</v>
      </c>
      <c r="K25" s="259">
        <f t="shared" si="6"/>
        <v>1.1066614636042813E-2</v>
      </c>
      <c r="L25" s="64"/>
      <c r="N25" s="39"/>
      <c r="O25" s="173">
        <f t="shared" ref="O25:O30" si="21">(I25/C25)*10</f>
        <v>2.8329080276448697</v>
      </c>
      <c r="P25" s="64"/>
    </row>
    <row r="26" spans="1:16" ht="20.100000000000001" customHeight="1" x14ac:dyDescent="0.25">
      <c r="A26" s="13" t="s">
        <v>186</v>
      </c>
      <c r="B26" s="24">
        <v>3.09</v>
      </c>
      <c r="C26" s="160">
        <v>97.23</v>
      </c>
      <c r="D26" s="309">
        <f t="shared" si="2"/>
        <v>3.5573259040097609E-4</v>
      </c>
      <c r="E26" s="259">
        <f t="shared" si="3"/>
        <v>1.0882692344283927E-2</v>
      </c>
      <c r="F26" s="64">
        <f t="shared" si="4"/>
        <v>30.466019417475732</v>
      </c>
      <c r="H26" s="24">
        <v>2.8220000000000001</v>
      </c>
      <c r="I26" s="160">
        <v>44.199000000000005</v>
      </c>
      <c r="J26" s="309">
        <f t="shared" si="5"/>
        <v>6.2783647151453412E-4</v>
      </c>
      <c r="K26" s="259">
        <f t="shared" si="6"/>
        <v>9.1792238312994982E-3</v>
      </c>
      <c r="L26" s="64">
        <f t="shared" ref="L26:L30" si="22">(I26-H26)/H26</f>
        <v>14.662296243798725</v>
      </c>
      <c r="N26" s="39">
        <f t="shared" ref="N26:N30" si="23">(H26/B26)*10</f>
        <v>9.1326860841423958</v>
      </c>
      <c r="O26" s="173">
        <f t="shared" si="21"/>
        <v>4.5458191916075288</v>
      </c>
      <c r="P26" s="64">
        <f t="shared" ref="P26:P30" si="24">(O26-N26)/N26</f>
        <v>-0.50224729617054353</v>
      </c>
    </row>
    <row r="27" spans="1:16" ht="20.100000000000001" customHeight="1" x14ac:dyDescent="0.25">
      <c r="A27" s="13" t="s">
        <v>185</v>
      </c>
      <c r="B27" s="24">
        <v>303.45</v>
      </c>
      <c r="C27" s="160">
        <v>190.00999999999996</v>
      </c>
      <c r="D27" s="309">
        <f t="shared" si="2"/>
        <v>3.4934321863163822E-2</v>
      </c>
      <c r="E27" s="259">
        <f t="shared" si="3"/>
        <v>2.1267308159388959E-2</v>
      </c>
      <c r="F27" s="64">
        <f t="shared" si="4"/>
        <v>-0.37383423957818429</v>
      </c>
      <c r="H27" s="24">
        <v>61.593000000000004</v>
      </c>
      <c r="I27" s="160">
        <v>37.262999999999998</v>
      </c>
      <c r="J27" s="309">
        <f t="shared" si="5"/>
        <v>1.3703165056695499E-2</v>
      </c>
      <c r="K27" s="259">
        <f t="shared" si="6"/>
        <v>7.7387591942286735E-3</v>
      </c>
      <c r="L27" s="64">
        <f t="shared" si="22"/>
        <v>-0.39501242024256011</v>
      </c>
      <c r="N27" s="39">
        <f t="shared" si="23"/>
        <v>2.0297577854671283</v>
      </c>
      <c r="O27" s="173">
        <f t="shared" si="21"/>
        <v>1.9611073101415719</v>
      </c>
      <c r="P27" s="64">
        <f t="shared" si="24"/>
        <v>-3.3822003697725506E-2</v>
      </c>
    </row>
    <row r="28" spans="1:16" ht="20.100000000000001" customHeight="1" x14ac:dyDescent="0.25">
      <c r="A28" s="13" t="s">
        <v>200</v>
      </c>
      <c r="B28" s="24">
        <v>100.83</v>
      </c>
      <c r="C28" s="160">
        <v>109.38999999999999</v>
      </c>
      <c r="D28" s="309">
        <f t="shared" si="2"/>
        <v>1.1607934333375541E-2</v>
      </c>
      <c r="E28" s="259">
        <f t="shared" si="3"/>
        <v>1.2243728433006466E-2</v>
      </c>
      <c r="F28" s="64">
        <f t="shared" si="4"/>
        <v>8.4895368441931851E-2</v>
      </c>
      <c r="H28" s="24">
        <v>26.704000000000001</v>
      </c>
      <c r="I28" s="160">
        <v>32.700000000000003</v>
      </c>
      <c r="J28" s="309">
        <f t="shared" si="5"/>
        <v>5.9410861570957183E-3</v>
      </c>
      <c r="K28" s="259">
        <f t="shared" si="6"/>
        <v>6.7911178823840714E-3</v>
      </c>
      <c r="L28" s="64">
        <f t="shared" ref="L28" si="25">(I28-H28)/H28</f>
        <v>0.22453565008987425</v>
      </c>
      <c r="N28" s="39">
        <f t="shared" ref="N28" si="26">(H28/B28)*10</f>
        <v>2.6484181295249432</v>
      </c>
      <c r="O28" s="173">
        <f t="shared" ref="O28" si="27">(I28/C28)*10</f>
        <v>2.9893043239784269</v>
      </c>
      <c r="P28" s="64">
        <f t="shared" ref="P28" si="28">(O28-N28)/N28</f>
        <v>0.12871313281435279</v>
      </c>
    </row>
    <row r="29" spans="1:16" ht="20.100000000000001" customHeight="1" x14ac:dyDescent="0.25">
      <c r="A29" s="13" t="s">
        <v>193</v>
      </c>
      <c r="B29" s="24">
        <v>27.68</v>
      </c>
      <c r="C29" s="160">
        <v>46.38000000000001</v>
      </c>
      <c r="D29" s="309">
        <f t="shared" si="2"/>
        <v>3.1866272175724982E-3</v>
      </c>
      <c r="E29" s="259">
        <f t="shared" si="3"/>
        <v>5.191188634453241E-3</v>
      </c>
      <c r="F29" s="64">
        <f t="shared" si="4"/>
        <v>0.67557803468208133</v>
      </c>
      <c r="H29" s="24">
        <v>7.5950000000000006</v>
      </c>
      <c r="I29" s="160">
        <v>30.322000000000003</v>
      </c>
      <c r="J29" s="309">
        <f t="shared" si="5"/>
        <v>1.6897299791470187E-3</v>
      </c>
      <c r="K29" s="259">
        <f t="shared" si="6"/>
        <v>6.2972561599281291E-3</v>
      </c>
      <c r="L29" s="64">
        <f t="shared" si="22"/>
        <v>2.9923633969716921</v>
      </c>
      <c r="N29" s="39">
        <f t="shared" si="23"/>
        <v>2.7438583815028905</v>
      </c>
      <c r="O29" s="173">
        <f t="shared" si="21"/>
        <v>6.5377317809400592</v>
      </c>
      <c r="P29" s="64">
        <f t="shared" si="24"/>
        <v>1.3826782843505045</v>
      </c>
    </row>
    <row r="30" spans="1:16" ht="20.100000000000001" customHeight="1" x14ac:dyDescent="0.25">
      <c r="A30" s="13" t="s">
        <v>180</v>
      </c>
      <c r="B30" s="24">
        <v>3.86</v>
      </c>
      <c r="C30" s="160">
        <v>48.31</v>
      </c>
      <c r="D30" s="309">
        <f t="shared" si="2"/>
        <v>4.4437792846206079E-4</v>
      </c>
      <c r="E30" s="259">
        <f t="shared" si="3"/>
        <v>5.4072083426139729E-3</v>
      </c>
      <c r="F30" s="64">
        <f t="shared" si="4"/>
        <v>11.515544041450779</v>
      </c>
      <c r="H30" s="24">
        <v>3.2309999999999999</v>
      </c>
      <c r="I30" s="160">
        <v>28.916</v>
      </c>
      <c r="J30" s="309">
        <f t="shared" si="5"/>
        <v>7.1883048882475525E-4</v>
      </c>
      <c r="K30" s="259">
        <f t="shared" si="6"/>
        <v>6.0052588589302076E-3</v>
      </c>
      <c r="L30" s="64">
        <f t="shared" si="22"/>
        <v>7.9495512225317251</v>
      </c>
      <c r="N30" s="39">
        <f t="shared" si="23"/>
        <v>8.3704663212435229</v>
      </c>
      <c r="O30" s="173">
        <f t="shared" si="21"/>
        <v>5.9855102463258127</v>
      </c>
      <c r="P30" s="64">
        <f t="shared" si="24"/>
        <v>-0.28492511449032376</v>
      </c>
    </row>
    <row r="31" spans="1:16" ht="20.100000000000001" customHeight="1" x14ac:dyDescent="0.25">
      <c r="A31" s="13" t="s">
        <v>227</v>
      </c>
      <c r="B31" s="24">
        <v>156.24</v>
      </c>
      <c r="C31" s="160">
        <v>156.24</v>
      </c>
      <c r="D31" s="309">
        <f t="shared" si="2"/>
        <v>1.7986944959303725E-2</v>
      </c>
      <c r="E31" s="259">
        <f t="shared" si="3"/>
        <v>1.7487522903125795E-2</v>
      </c>
      <c r="F31" s="64">
        <f t="shared" si="4"/>
        <v>0</v>
      </c>
      <c r="H31" s="24">
        <v>28.35</v>
      </c>
      <c r="I31" s="160">
        <v>28.096</v>
      </c>
      <c r="J31" s="309">
        <f t="shared" si="5"/>
        <v>6.3072870189358754E-3</v>
      </c>
      <c r="K31" s="259">
        <f t="shared" si="6"/>
        <v>5.8349617132557449E-3</v>
      </c>
      <c r="L31" s="64">
        <f t="shared" si="7"/>
        <v>-8.9594356261023401E-3</v>
      </c>
      <c r="N31" s="39">
        <f t="shared" si="15"/>
        <v>1.814516129032258</v>
      </c>
      <c r="O31" s="173">
        <f t="shared" si="16"/>
        <v>1.7982590885816689</v>
      </c>
      <c r="P31" s="64">
        <f t="shared" si="17"/>
        <v>-8.9594356261024199E-3</v>
      </c>
    </row>
    <row r="32" spans="1:16" ht="20.100000000000001" customHeight="1" thickBot="1" x14ac:dyDescent="0.3">
      <c r="A32" s="13" t="s">
        <v>17</v>
      </c>
      <c r="B32" s="24">
        <f>B33-SUM(B7:B31)</f>
        <v>1587.4600000000037</v>
      </c>
      <c r="C32" s="160">
        <f>C33-SUM(C7:C31)</f>
        <v>1065.9799999999987</v>
      </c>
      <c r="D32" s="309">
        <f t="shared" si="2"/>
        <v>0.18275445241357116</v>
      </c>
      <c r="E32" s="259">
        <f t="shared" si="3"/>
        <v>0.11931227383687922</v>
      </c>
      <c r="F32" s="64">
        <f t="shared" si="4"/>
        <v>-0.32849961573835174</v>
      </c>
      <c r="H32" s="24">
        <f>H33-SUM(H7:H31)</f>
        <v>641.61000000000195</v>
      </c>
      <c r="I32" s="160">
        <f>I33-SUM(I7:I31)</f>
        <v>454.81999999999971</v>
      </c>
      <c r="J32" s="309">
        <f t="shared" si="5"/>
        <v>0.14274491796188568</v>
      </c>
      <c r="K32" s="259">
        <f t="shared" si="6"/>
        <v>9.4456765604462423E-2</v>
      </c>
      <c r="L32" s="64">
        <f t="shared" ref="L32:L33" si="29">(I32-H32)/H32</f>
        <v>-0.29112700861894558</v>
      </c>
      <c r="N32" s="39">
        <f t="shared" si="0"/>
        <v>4.0417396343844914</v>
      </c>
      <c r="O32" s="173">
        <f t="shared" si="1"/>
        <v>4.2666841779395517</v>
      </c>
      <c r="P32" s="64">
        <f t="shared" si="8"/>
        <v>5.5655377115680214E-2</v>
      </c>
    </row>
    <row r="33" spans="1:16" ht="26.25" customHeight="1" thickBot="1" x14ac:dyDescent="0.3">
      <c r="A33" s="17" t="s">
        <v>18</v>
      </c>
      <c r="B33" s="22">
        <v>8686.3000000000029</v>
      </c>
      <c r="C33" s="165">
        <v>8934.3700000000008</v>
      </c>
      <c r="D33" s="305">
        <f>SUM(D7:D32)</f>
        <v>1.0000000000000002</v>
      </c>
      <c r="E33" s="306">
        <f>SUM(E7:E32)</f>
        <v>0.99999999999999989</v>
      </c>
      <c r="F33" s="69">
        <f t="shared" si="4"/>
        <v>2.8558764951705305E-2</v>
      </c>
      <c r="G33" s="2"/>
      <c r="H33" s="22">
        <v>4494.8010000000013</v>
      </c>
      <c r="I33" s="165">
        <v>4815.1129999999985</v>
      </c>
      <c r="J33" s="305">
        <f>SUM(J7:J32)</f>
        <v>1.0000000000000002</v>
      </c>
      <c r="K33" s="306">
        <f>SUM(K7:K32)</f>
        <v>1.0000000000000004</v>
      </c>
      <c r="L33" s="69">
        <f t="shared" si="29"/>
        <v>7.1262776705797892E-2</v>
      </c>
      <c r="N33" s="34">
        <f t="shared" si="0"/>
        <v>5.1745864176922272</v>
      </c>
      <c r="O33" s="166">
        <f t="shared" si="1"/>
        <v>5.3894264508857344</v>
      </c>
      <c r="P33" s="69">
        <f t="shared" si="8"/>
        <v>4.1518300372558471E-2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F37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169</v>
      </c>
      <c r="B39" s="45">
        <v>219.36</v>
      </c>
      <c r="C39" s="167">
        <v>398.54999999999995</v>
      </c>
      <c r="D39" s="309">
        <f t="shared" ref="D39:D55" si="30">B39/$B$56</f>
        <v>5.4696558275921389E-2</v>
      </c>
      <c r="E39" s="308">
        <f t="shared" ref="E39:E55" si="31">C39/$C$56</f>
        <v>0.16498801554873885</v>
      </c>
      <c r="F39" s="64">
        <f>(C39-B39)/B39</f>
        <v>0.81687636761487936</v>
      </c>
      <c r="H39" s="45">
        <v>273.637</v>
      </c>
      <c r="I39" s="167">
        <v>692.56799999999987</v>
      </c>
      <c r="J39" s="309">
        <f t="shared" ref="J39:J55" si="32">H39/$H$56</f>
        <v>0.1138655885297596</v>
      </c>
      <c r="K39" s="308">
        <f t="shared" ref="K39:K55" si="33">I39/$I$56</f>
        <v>0.44492183635422194</v>
      </c>
      <c r="L39" s="64">
        <f>(I39-H39)/H39</f>
        <v>1.5309735160084341</v>
      </c>
      <c r="N39" s="39">
        <f t="shared" ref="N39:N56" si="34">(H39/B39)*10</f>
        <v>12.474334427425235</v>
      </c>
      <c r="O39" s="172">
        <f t="shared" ref="O39:O56" si="35">(I39/C39)*10</f>
        <v>17.377192322167858</v>
      </c>
      <c r="P39" s="73">
        <f t="shared" si="8"/>
        <v>0.39303563033900452</v>
      </c>
    </row>
    <row r="40" spans="1:16" ht="20.100000000000001" customHeight="1" x14ac:dyDescent="0.25">
      <c r="A40" s="44" t="s">
        <v>164</v>
      </c>
      <c r="B40" s="24">
        <v>637.69999999999993</v>
      </c>
      <c r="C40" s="160">
        <v>457.33</v>
      </c>
      <c r="D40" s="309">
        <f t="shared" si="30"/>
        <v>0.15900800151602418</v>
      </c>
      <c r="E40" s="259">
        <f t="shared" si="31"/>
        <v>0.18932121227174695</v>
      </c>
      <c r="F40" s="64">
        <f t="shared" ref="F40:F56" si="36">(C40-B40)/B40</f>
        <v>-0.28284459777324755</v>
      </c>
      <c r="H40" s="24">
        <v>348.245</v>
      </c>
      <c r="I40" s="160">
        <v>211.80300000000003</v>
      </c>
      <c r="J40" s="309">
        <f t="shared" si="32"/>
        <v>0.14491140407746808</v>
      </c>
      <c r="K40" s="259">
        <f t="shared" si="33"/>
        <v>0.13606718720087169</v>
      </c>
      <c r="L40" s="64">
        <f t="shared" ref="L40:L56" si="37">(I40-H40)/H40</f>
        <v>-0.39179887722723938</v>
      </c>
      <c r="N40" s="39">
        <f t="shared" si="34"/>
        <v>5.4609534263760393</v>
      </c>
      <c r="O40" s="173">
        <f t="shared" si="35"/>
        <v>4.6312946887367987</v>
      </c>
      <c r="P40" s="64">
        <f t="shared" si="8"/>
        <v>-0.15192562046620731</v>
      </c>
    </row>
    <row r="41" spans="1:16" ht="20.100000000000001" customHeight="1" x14ac:dyDescent="0.25">
      <c r="A41" s="44" t="s">
        <v>175</v>
      </c>
      <c r="B41" s="24">
        <v>1749.7200000000003</v>
      </c>
      <c r="C41" s="160">
        <v>615.39</v>
      </c>
      <c r="D41" s="309">
        <f t="shared" si="30"/>
        <v>0.43628584038359403</v>
      </c>
      <c r="E41" s="259">
        <f t="shared" si="31"/>
        <v>0.25475341836291154</v>
      </c>
      <c r="F41" s="64">
        <f t="shared" si="36"/>
        <v>-0.64829229819628298</v>
      </c>
      <c r="H41" s="24">
        <v>1286.961</v>
      </c>
      <c r="I41" s="160">
        <v>145.422</v>
      </c>
      <c r="J41" s="309">
        <f t="shared" si="32"/>
        <v>0.53552908298164337</v>
      </c>
      <c r="K41" s="259">
        <f t="shared" si="33"/>
        <v>9.3422484559355437E-2</v>
      </c>
      <c r="L41" s="64">
        <f t="shared" si="37"/>
        <v>-0.88700356887271636</v>
      </c>
      <c r="N41" s="39">
        <f t="shared" si="34"/>
        <v>7.3552396954941361</v>
      </c>
      <c r="O41" s="173">
        <f t="shared" si="35"/>
        <v>2.3630868229902986</v>
      </c>
      <c r="P41" s="64">
        <f t="shared" si="8"/>
        <v>-0.67872062355249407</v>
      </c>
    </row>
    <row r="42" spans="1:16" ht="20.100000000000001" customHeight="1" x14ac:dyDescent="0.25">
      <c r="A42" s="44" t="s">
        <v>174</v>
      </c>
      <c r="B42" s="24">
        <v>736.16000000000008</v>
      </c>
      <c r="C42" s="160">
        <v>111.31</v>
      </c>
      <c r="D42" s="309">
        <f t="shared" si="30"/>
        <v>0.18355861752553926</v>
      </c>
      <c r="E42" s="259">
        <f t="shared" si="31"/>
        <v>4.6079076679789548E-2</v>
      </c>
      <c r="F42" s="64">
        <f t="shared" ref="F42:F44" si="38">(C42-B42)/B42</f>
        <v>-0.84879645729189312</v>
      </c>
      <c r="H42" s="24">
        <v>140.899</v>
      </c>
      <c r="I42" s="160">
        <v>97.248999999999981</v>
      </c>
      <c r="J42" s="309">
        <f t="shared" si="32"/>
        <v>5.8630768347316328E-2</v>
      </c>
      <c r="K42" s="259">
        <f t="shared" si="33"/>
        <v>6.2475025793296439E-2</v>
      </c>
      <c r="L42" s="64">
        <f t="shared" ref="L42:L54" si="39">(I42-H42)/H42</f>
        <v>-0.30979637896649387</v>
      </c>
      <c r="N42" s="39">
        <f t="shared" si="34"/>
        <v>1.9139725059769614</v>
      </c>
      <c r="O42" s="173">
        <f t="shared" si="35"/>
        <v>8.7367711795885352</v>
      </c>
      <c r="P42" s="64">
        <f t="shared" ref="P42:P45" si="40">(O42-N42)/N42</f>
        <v>3.5647318090021196</v>
      </c>
    </row>
    <row r="43" spans="1:16" ht="20.100000000000001" customHeight="1" x14ac:dyDescent="0.25">
      <c r="A43" s="44" t="s">
        <v>168</v>
      </c>
      <c r="B43" s="24">
        <v>107.64999999999998</v>
      </c>
      <c r="C43" s="160">
        <v>136.66000000000003</v>
      </c>
      <c r="D43" s="309">
        <f t="shared" si="30"/>
        <v>2.6842106575505727E-2</v>
      </c>
      <c r="E43" s="259">
        <f t="shared" si="31"/>
        <v>5.6573233483604712E-2</v>
      </c>
      <c r="F43" s="64">
        <f t="shared" si="38"/>
        <v>0.26948444031583885</v>
      </c>
      <c r="H43" s="24">
        <v>48.103999999999999</v>
      </c>
      <c r="I43" s="160">
        <v>84.678000000000011</v>
      </c>
      <c r="J43" s="309">
        <f t="shared" si="32"/>
        <v>2.0016994304993679E-2</v>
      </c>
      <c r="K43" s="259">
        <f t="shared" si="33"/>
        <v>5.4399122192770696E-2</v>
      </c>
      <c r="L43" s="64">
        <f t="shared" si="39"/>
        <v>0.76031099284882786</v>
      </c>
      <c r="N43" s="39">
        <f t="shared" si="34"/>
        <v>4.4685555039479805</v>
      </c>
      <c r="O43" s="173">
        <f t="shared" si="35"/>
        <v>6.1962534757793062</v>
      </c>
      <c r="P43" s="64">
        <f t="shared" si="40"/>
        <v>0.38663455568693283</v>
      </c>
    </row>
    <row r="44" spans="1:16" ht="20.100000000000001" customHeight="1" x14ac:dyDescent="0.25">
      <c r="A44" s="44" t="s">
        <v>170</v>
      </c>
      <c r="B44" s="24">
        <v>95.8</v>
      </c>
      <c r="C44" s="160">
        <v>119.95999999999998</v>
      </c>
      <c r="D44" s="309">
        <f t="shared" si="30"/>
        <v>2.3887355410436125E-2</v>
      </c>
      <c r="E44" s="259">
        <f t="shared" si="31"/>
        <v>4.9659923084247173E-2</v>
      </c>
      <c r="F44" s="64">
        <f t="shared" si="38"/>
        <v>0.25219206680584533</v>
      </c>
      <c r="H44" s="24">
        <v>65.092000000000013</v>
      </c>
      <c r="I44" s="160">
        <v>63.341999999999999</v>
      </c>
      <c r="J44" s="309">
        <f t="shared" si="32"/>
        <v>2.7086025970826728E-2</v>
      </c>
      <c r="K44" s="259">
        <f t="shared" si="33"/>
        <v>4.0692378161204572E-2</v>
      </c>
      <c r="L44" s="64">
        <f t="shared" si="39"/>
        <v>-2.6885024273336413E-2</v>
      </c>
      <c r="N44" s="39">
        <f t="shared" si="34"/>
        <v>6.7945720250521937</v>
      </c>
      <c r="O44" s="173">
        <f t="shared" si="35"/>
        <v>5.2802600866955665</v>
      </c>
      <c r="P44" s="64">
        <f t="shared" si="40"/>
        <v>-0.2228708346564322</v>
      </c>
    </row>
    <row r="45" spans="1:16" ht="20.100000000000001" customHeight="1" x14ac:dyDescent="0.25">
      <c r="A45" s="44" t="s">
        <v>178</v>
      </c>
      <c r="B45" s="24">
        <v>22.740000000000002</v>
      </c>
      <c r="C45" s="160">
        <v>138.69999999999999</v>
      </c>
      <c r="D45" s="309">
        <f t="shared" si="30"/>
        <v>5.6701300838550893E-3</v>
      </c>
      <c r="E45" s="259">
        <f t="shared" si="31"/>
        <v>5.7417733676101063E-2</v>
      </c>
      <c r="F45" s="64">
        <f t="shared" ref="F45:F54" si="41">(C45-B45)/B45</f>
        <v>5.0993843447669294</v>
      </c>
      <c r="H45" s="24">
        <v>9.5569999999999986</v>
      </c>
      <c r="I45" s="160">
        <v>56.379999999999995</v>
      </c>
      <c r="J45" s="309">
        <f t="shared" si="32"/>
        <v>3.9768504609351525E-3</v>
      </c>
      <c r="K45" s="259">
        <f t="shared" si="33"/>
        <v>3.6219826982550503E-2</v>
      </c>
      <c r="L45" s="64">
        <f t="shared" si="39"/>
        <v>4.8993407973213348</v>
      </c>
      <c r="N45" s="39">
        <f t="shared" si="34"/>
        <v>4.2027264731750211</v>
      </c>
      <c r="O45" s="173">
        <f t="shared" si="35"/>
        <v>4.0648882480173034</v>
      </c>
      <c r="P45" s="64">
        <f t="shared" si="40"/>
        <v>-3.2797334310835001E-2</v>
      </c>
    </row>
    <row r="46" spans="1:16" ht="20.100000000000001" customHeight="1" x14ac:dyDescent="0.25">
      <c r="A46" s="44" t="s">
        <v>186</v>
      </c>
      <c r="B46" s="24">
        <v>3.09</v>
      </c>
      <c r="C46" s="160">
        <v>97.23</v>
      </c>
      <c r="D46" s="309">
        <f t="shared" si="30"/>
        <v>7.7047941772701077E-4</v>
      </c>
      <c r="E46" s="259">
        <f t="shared" si="31"/>
        <v>4.0250369468834223E-2</v>
      </c>
      <c r="F46" s="64">
        <f t="shared" si="41"/>
        <v>30.466019417475732</v>
      </c>
      <c r="H46" s="24">
        <v>2.8220000000000001</v>
      </c>
      <c r="I46" s="160">
        <v>44.199000000000005</v>
      </c>
      <c r="J46" s="309">
        <f t="shared" si="32"/>
        <v>1.1742881658218063E-3</v>
      </c>
      <c r="K46" s="259">
        <f t="shared" si="33"/>
        <v>2.839446847821479E-2</v>
      </c>
      <c r="L46" s="64">
        <f t="shared" si="39"/>
        <v>14.662296243798725</v>
      </c>
      <c r="N46" s="39">
        <f t="shared" ref="N46:N55" si="42">(H46/B46)*10</f>
        <v>9.1326860841423958</v>
      </c>
      <c r="O46" s="173">
        <f t="shared" ref="O46:O55" si="43">(I46/C46)*10</f>
        <v>4.5458191916075288</v>
      </c>
      <c r="P46" s="64">
        <f t="shared" ref="P46:P55" si="44">(O46-N46)/N46</f>
        <v>-0.50224729617054353</v>
      </c>
    </row>
    <row r="47" spans="1:16" ht="20.100000000000001" customHeight="1" x14ac:dyDescent="0.25">
      <c r="A47" s="44" t="s">
        <v>193</v>
      </c>
      <c r="B47" s="24">
        <v>27.68</v>
      </c>
      <c r="C47" s="160">
        <v>46.38000000000001</v>
      </c>
      <c r="D47" s="309">
        <f t="shared" si="30"/>
        <v>6.9018997678587891E-3</v>
      </c>
      <c r="E47" s="259">
        <f t="shared" si="31"/>
        <v>1.9199960258814479E-2</v>
      </c>
      <c r="F47" s="64">
        <f t="shared" si="41"/>
        <v>0.67557803468208133</v>
      </c>
      <c r="H47" s="24">
        <v>7.5950000000000006</v>
      </c>
      <c r="I47" s="160">
        <v>30.322000000000003</v>
      </c>
      <c r="J47" s="309">
        <f t="shared" si="32"/>
        <v>3.1604247411114879E-3</v>
      </c>
      <c r="K47" s="259">
        <f t="shared" si="33"/>
        <v>1.9479560017114161E-2</v>
      </c>
      <c r="L47" s="64">
        <f t="shared" si="39"/>
        <v>2.9923633969716921</v>
      </c>
      <c r="N47" s="39">
        <f t="shared" si="42"/>
        <v>2.7438583815028905</v>
      </c>
      <c r="O47" s="173">
        <f t="shared" si="43"/>
        <v>6.5377317809400592</v>
      </c>
      <c r="P47" s="64">
        <f t="shared" si="44"/>
        <v>1.3826782843505045</v>
      </c>
    </row>
    <row r="48" spans="1:16" ht="20.100000000000001" customHeight="1" x14ac:dyDescent="0.25">
      <c r="A48" s="44" t="s">
        <v>180</v>
      </c>
      <c r="B48" s="24">
        <v>3.86</v>
      </c>
      <c r="C48" s="160">
        <v>48.31</v>
      </c>
      <c r="D48" s="309">
        <f t="shared" si="30"/>
        <v>9.6247590693406525E-4</v>
      </c>
      <c r="E48" s="259">
        <f t="shared" si="31"/>
        <v>1.9998923676225255E-2</v>
      </c>
      <c r="F48" s="64">
        <f t="shared" si="41"/>
        <v>11.515544041450779</v>
      </c>
      <c r="H48" s="24">
        <v>3.2309999999999999</v>
      </c>
      <c r="I48" s="160">
        <v>28.916</v>
      </c>
      <c r="J48" s="309">
        <f t="shared" si="32"/>
        <v>1.3444808872325499E-3</v>
      </c>
      <c r="K48" s="259">
        <f t="shared" si="33"/>
        <v>1.8576312824182872E-2</v>
      </c>
      <c r="L48" s="64">
        <f t="shared" ref="L48:L52" si="45">(I48-H48)/H48</f>
        <v>7.9495512225317251</v>
      </c>
      <c r="N48" s="39">
        <f t="shared" ref="N48" si="46">(H48/B48)*10</f>
        <v>8.3704663212435229</v>
      </c>
      <c r="O48" s="173">
        <f t="shared" ref="O48" si="47">(I48/C48)*10</f>
        <v>5.9855102463258127</v>
      </c>
      <c r="P48" s="64">
        <f t="shared" ref="P48" si="48">(O48-N48)/N48</f>
        <v>-0.28492511449032376</v>
      </c>
    </row>
    <row r="49" spans="1:16" ht="20.100000000000001" customHeight="1" x14ac:dyDescent="0.25">
      <c r="A49" s="44" t="s">
        <v>190</v>
      </c>
      <c r="B49" s="24">
        <v>11.780000000000001</v>
      </c>
      <c r="C49" s="160">
        <v>59.730000000000004</v>
      </c>
      <c r="D49" s="309">
        <f t="shared" si="30"/>
        <v>2.9372969387780543E-3</v>
      </c>
      <c r="E49" s="259">
        <f t="shared" si="31"/>
        <v>2.4726468871474526E-2</v>
      </c>
      <c r="F49" s="64">
        <f t="shared" si="41"/>
        <v>4.0704584040747029</v>
      </c>
      <c r="H49" s="24">
        <v>5.3759999999999994</v>
      </c>
      <c r="I49" s="160">
        <v>26.658000000000001</v>
      </c>
      <c r="J49" s="309">
        <f t="shared" si="32"/>
        <v>2.2370564066116335E-3</v>
      </c>
      <c r="K49" s="259">
        <f t="shared" si="33"/>
        <v>1.7125720959574875E-2</v>
      </c>
      <c r="L49" s="64">
        <f t="shared" si="45"/>
        <v>3.9587053571428581</v>
      </c>
      <c r="N49" s="39">
        <f t="shared" ref="N49:N50" si="49">(H49/B49)*10</f>
        <v>4.5636672325976226</v>
      </c>
      <c r="O49" s="173">
        <f t="shared" ref="O49:O50" si="50">(I49/C49)*10</f>
        <v>4.4630838774485184</v>
      </c>
      <c r="P49" s="64">
        <f t="shared" ref="P49:P50" si="51">(O49-N49)/N49</f>
        <v>-2.2040028341823805E-2</v>
      </c>
    </row>
    <row r="50" spans="1:16" ht="20.100000000000001" customHeight="1" x14ac:dyDescent="0.25">
      <c r="A50" s="44" t="s">
        <v>177</v>
      </c>
      <c r="B50" s="24">
        <v>23.280000000000005</v>
      </c>
      <c r="C50" s="160">
        <v>66.87</v>
      </c>
      <c r="D50" s="309">
        <f t="shared" si="30"/>
        <v>5.8047769723899075E-3</v>
      </c>
      <c r="E50" s="259">
        <f t="shared" si="31"/>
        <v>2.7682219545211814E-2</v>
      </c>
      <c r="F50" s="64">
        <f t="shared" si="41"/>
        <v>1.8724226804123709</v>
      </c>
      <c r="H50" s="24">
        <v>9.1259999999999994</v>
      </c>
      <c r="I50" s="160">
        <v>21.990000000000002</v>
      </c>
      <c r="J50" s="309">
        <f t="shared" si="32"/>
        <v>3.7975031188128287E-3</v>
      </c>
      <c r="K50" s="259">
        <f t="shared" si="33"/>
        <v>1.4126888885177113E-2</v>
      </c>
      <c r="L50" s="64">
        <f t="shared" si="45"/>
        <v>1.4095989480604869</v>
      </c>
      <c r="N50" s="39">
        <f t="shared" si="49"/>
        <v>3.9201030927835041</v>
      </c>
      <c r="O50" s="173">
        <f t="shared" si="50"/>
        <v>3.2884701659937194</v>
      </c>
      <c r="P50" s="64">
        <f t="shared" si="51"/>
        <v>-0.16112661117319954</v>
      </c>
    </row>
    <row r="51" spans="1:16" ht="20.100000000000001" customHeight="1" x14ac:dyDescent="0.25">
      <c r="A51" s="44" t="s">
        <v>176</v>
      </c>
      <c r="B51" s="24">
        <v>101.25999999999999</v>
      </c>
      <c r="C51" s="160">
        <v>51.68</v>
      </c>
      <c r="D51" s="309">
        <f t="shared" si="30"/>
        <v>2.5248785061177056E-2</v>
      </c>
      <c r="E51" s="259">
        <f t="shared" si="31"/>
        <v>2.1394004876574644E-2</v>
      </c>
      <c r="F51" s="64">
        <f t="shared" si="41"/>
        <v>-0.48963065376259129</v>
      </c>
      <c r="H51" s="24">
        <v>113.729</v>
      </c>
      <c r="I51" s="160">
        <v>19.866</v>
      </c>
      <c r="J51" s="309">
        <f t="shared" si="32"/>
        <v>4.7324811768514601E-2</v>
      </c>
      <c r="K51" s="259">
        <f t="shared" si="33"/>
        <v>1.2762381745926716E-2</v>
      </c>
      <c r="L51" s="64">
        <f t="shared" si="45"/>
        <v>-0.82532159783344616</v>
      </c>
      <c r="N51" s="39">
        <f t="shared" ref="N51" si="52">(H51/B51)*10</f>
        <v>11.231384554611893</v>
      </c>
      <c r="O51" s="173">
        <f t="shared" ref="O51" si="53">(I51/C51)*10</f>
        <v>3.8440402476780182</v>
      </c>
      <c r="P51" s="64">
        <f t="shared" ref="P51" si="54">(O51-N51)/N51</f>
        <v>-0.65774119575492962</v>
      </c>
    </row>
    <row r="52" spans="1:16" ht="20.100000000000001" customHeight="1" x14ac:dyDescent="0.25">
      <c r="A52" s="44" t="s">
        <v>192</v>
      </c>
      <c r="B52" s="24">
        <v>16.28</v>
      </c>
      <c r="C52" s="160">
        <v>20.079999999999998</v>
      </c>
      <c r="D52" s="309">
        <f t="shared" si="30"/>
        <v>4.0593543432348661E-3</v>
      </c>
      <c r="E52" s="259">
        <f t="shared" si="31"/>
        <v>8.3125313065328717E-3</v>
      </c>
      <c r="F52" s="64">
        <f t="shared" si="41"/>
        <v>0.23341523341523324</v>
      </c>
      <c r="H52" s="24">
        <v>7.1510000000000007</v>
      </c>
      <c r="I52" s="160">
        <v>8.5030000000000001</v>
      </c>
      <c r="J52" s="309">
        <f t="shared" si="32"/>
        <v>2.9756678503868664E-3</v>
      </c>
      <c r="K52" s="259">
        <f t="shared" si="33"/>
        <v>5.4625255202665297E-3</v>
      </c>
      <c r="L52" s="64">
        <f t="shared" si="45"/>
        <v>0.18906446650818057</v>
      </c>
      <c r="N52" s="39">
        <f t="shared" ref="N52" si="55">(H52/B52)*10</f>
        <v>4.392506142506142</v>
      </c>
      <c r="O52" s="173">
        <f t="shared" ref="O52" si="56">(I52/C52)*10</f>
        <v>4.2345617529880482</v>
      </c>
      <c r="P52" s="64">
        <f t="shared" ref="P52" si="57">(O52-N52)/N52</f>
        <v>-3.5957693488387198E-2</v>
      </c>
    </row>
    <row r="53" spans="1:16" ht="20.100000000000001" customHeight="1" x14ac:dyDescent="0.25">
      <c r="A53" s="44" t="s">
        <v>195</v>
      </c>
      <c r="B53" s="24">
        <v>26.889999999999997</v>
      </c>
      <c r="C53" s="160">
        <v>17.3</v>
      </c>
      <c r="D53" s="309">
        <f t="shared" si="30"/>
        <v>6.7049163568541478E-3</v>
      </c>
      <c r="E53" s="259">
        <f t="shared" si="31"/>
        <v>7.1616928089152741E-3</v>
      </c>
      <c r="F53" s="64">
        <f t="shared" si="41"/>
        <v>-0.35663815544812189</v>
      </c>
      <c r="H53" s="24">
        <v>10.159999999999998</v>
      </c>
      <c r="I53" s="160">
        <v>6.577</v>
      </c>
      <c r="J53" s="309">
        <f t="shared" si="32"/>
        <v>4.2277702922571044E-3</v>
      </c>
      <c r="K53" s="259">
        <f t="shared" si="33"/>
        <v>4.2252181990818493E-3</v>
      </c>
      <c r="L53" s="64">
        <f t="shared" ref="L53" si="58">(I53-H53)/H53</f>
        <v>-0.35265748031496053</v>
      </c>
      <c r="N53" s="39">
        <f t="shared" ref="N53" si="59">(H53/B53)*10</f>
        <v>3.7783562662699888</v>
      </c>
      <c r="O53" s="173">
        <f t="shared" ref="O53" si="60">(I53/C53)*10</f>
        <v>3.8017341040462425</v>
      </c>
      <c r="P53" s="64">
        <f t="shared" ref="P53" si="61">(O53-N53)/N53</f>
        <v>6.1873037185380076E-3</v>
      </c>
    </row>
    <row r="54" spans="1:16" ht="20.100000000000001" customHeight="1" x14ac:dyDescent="0.25">
      <c r="A54" s="44" t="s">
        <v>173</v>
      </c>
      <c r="B54" s="24">
        <v>181.04000000000002</v>
      </c>
      <c r="C54" s="160">
        <v>9.67</v>
      </c>
      <c r="D54" s="309">
        <f t="shared" si="30"/>
        <v>4.5141616111746941E-2</v>
      </c>
      <c r="E54" s="259">
        <f t="shared" si="31"/>
        <v>4.0030965007058208E-3</v>
      </c>
      <c r="F54" s="64">
        <f t="shared" si="41"/>
        <v>-0.94658638974812204</v>
      </c>
      <c r="H54" s="24">
        <v>50.777000000000008</v>
      </c>
      <c r="I54" s="160">
        <v>5.7009999999999987</v>
      </c>
      <c r="J54" s="309">
        <f t="shared" si="32"/>
        <v>2.1129280721450695E-2</v>
      </c>
      <c r="K54" s="259">
        <f t="shared" si="33"/>
        <v>3.6624553676395952E-3</v>
      </c>
      <c r="L54" s="64">
        <f t="shared" si="39"/>
        <v>-0.88772475727199318</v>
      </c>
      <c r="N54" s="39">
        <f t="shared" ref="N54" si="62">(H54/B54)*10</f>
        <v>2.8047392841361023</v>
      </c>
      <c r="O54" s="173">
        <f t="shared" ref="O54" si="63">(I54/C54)*10</f>
        <v>5.8955532574974132</v>
      </c>
      <c r="P54" s="64">
        <f t="shared" ref="P54" si="64">(O54-N54)/N54</f>
        <v>1.1019968917764573</v>
      </c>
    </row>
    <row r="55" spans="1:16" ht="20.100000000000001" customHeight="1" thickBot="1" x14ac:dyDescent="0.3">
      <c r="A55" s="13" t="s">
        <v>17</v>
      </c>
      <c r="B55" s="24">
        <f>B56-SUM(B39:B54)</f>
        <v>46.199999999999818</v>
      </c>
      <c r="C55" s="160">
        <f>C56-SUM(C39:C54)</f>
        <v>20.479999999999563</v>
      </c>
      <c r="D55" s="309">
        <f t="shared" si="30"/>
        <v>1.1519789352423223E-2</v>
      </c>
      <c r="E55" s="259">
        <f t="shared" si="31"/>
        <v>8.4781195795711958E-3</v>
      </c>
      <c r="F55" s="64">
        <f t="shared" ref="F55" si="65">(C55-B55)/B55</f>
        <v>-0.55670995670996437</v>
      </c>
      <c r="H55" s="24">
        <f>H56-SUM(H39:H54)</f>
        <v>20.695999999999913</v>
      </c>
      <c r="I55" s="160">
        <f>I56-SUM(I39:I54)</f>
        <v>12.431999999999789</v>
      </c>
      <c r="J55" s="309">
        <f t="shared" si="32"/>
        <v>8.6120013748575471E-3</v>
      </c>
      <c r="K55" s="259">
        <f t="shared" si="33"/>
        <v>7.9866067585501986E-3</v>
      </c>
      <c r="L55" s="64">
        <f t="shared" ref="L55" si="66">(I55-H55)/H55</f>
        <v>-0.39930421337457278</v>
      </c>
      <c r="N55" s="39">
        <f t="shared" si="42"/>
        <v>4.4796536796536781</v>
      </c>
      <c r="O55" s="173">
        <f t="shared" si="43"/>
        <v>6.0703125000000266</v>
      </c>
      <c r="P55" s="64">
        <f t="shared" si="44"/>
        <v>0.35508522178199325</v>
      </c>
    </row>
    <row r="56" spans="1:16" ht="26.25" customHeight="1" thickBot="1" x14ac:dyDescent="0.3">
      <c r="A56" s="17" t="s">
        <v>18</v>
      </c>
      <c r="B56" s="46">
        <v>4010.4900000000007</v>
      </c>
      <c r="C56" s="171">
        <v>2415.6299999999997</v>
      </c>
      <c r="D56" s="315">
        <f>SUM(D39:D55)</f>
        <v>0.99999999999999989</v>
      </c>
      <c r="E56" s="316">
        <f>SUM(E39:E55)</f>
        <v>0.99999999999999978</v>
      </c>
      <c r="F56" s="69">
        <f t="shared" si="36"/>
        <v>-0.39767210490488714</v>
      </c>
      <c r="G56" s="2"/>
      <c r="H56" s="46">
        <v>2403.1579999999999</v>
      </c>
      <c r="I56" s="171">
        <v>1556.6059999999998</v>
      </c>
      <c r="J56" s="315">
        <f>SUM(J39:J55)</f>
        <v>1</v>
      </c>
      <c r="K56" s="316">
        <f>SUM(K39:K55)</f>
        <v>0.99999999999999989</v>
      </c>
      <c r="L56" s="69">
        <f t="shared" si="37"/>
        <v>-0.35226647602862576</v>
      </c>
      <c r="M56" s="2"/>
      <c r="N56" s="34">
        <f t="shared" si="34"/>
        <v>5.9921805066213842</v>
      </c>
      <c r="O56" s="166">
        <f t="shared" si="35"/>
        <v>6.4438924835343157</v>
      </c>
      <c r="P56" s="69">
        <f t="shared" si="8"/>
        <v>7.5383573043867391E-2</v>
      </c>
    </row>
    <row r="58" spans="1:16" ht="15.75" thickBot="1" x14ac:dyDescent="0.3"/>
    <row r="59" spans="1:16" x14ac:dyDescent="0.25">
      <c r="A59" s="465" t="s">
        <v>15</v>
      </c>
      <c r="B59" s="458" t="s">
        <v>1</v>
      </c>
      <c r="C59" s="449"/>
      <c r="D59" s="458" t="s">
        <v>104</v>
      </c>
      <c r="E59" s="449"/>
      <c r="F59" s="148" t="s">
        <v>0</v>
      </c>
      <c r="H59" s="468" t="s">
        <v>19</v>
      </c>
      <c r="I59" s="469"/>
      <c r="J59" s="458" t="s">
        <v>104</v>
      </c>
      <c r="K59" s="454"/>
      <c r="L59" s="148" t="s">
        <v>0</v>
      </c>
      <c r="N59" s="448" t="s">
        <v>22</v>
      </c>
      <c r="O59" s="449"/>
      <c r="P59" s="148" t="s">
        <v>0</v>
      </c>
    </row>
    <row r="60" spans="1:16" x14ac:dyDescent="0.25">
      <c r="A60" s="466"/>
      <c r="B60" s="459" t="str">
        <f>B5</f>
        <v>jan-maio</v>
      </c>
      <c r="C60" s="451"/>
      <c r="D60" s="459" t="str">
        <f>B5</f>
        <v>jan-maio</v>
      </c>
      <c r="E60" s="451"/>
      <c r="F60" s="149" t="str">
        <f>F37</f>
        <v>2022/2021</v>
      </c>
      <c r="H60" s="446" t="str">
        <f>B5</f>
        <v>jan-maio</v>
      </c>
      <c r="I60" s="451"/>
      <c r="J60" s="459" t="str">
        <f>B5</f>
        <v>jan-maio</v>
      </c>
      <c r="K60" s="447"/>
      <c r="L60" s="149" t="str">
        <f>L37</f>
        <v>2022/2021</v>
      </c>
      <c r="N60" s="446" t="str">
        <f>B5</f>
        <v>jan-maio</v>
      </c>
      <c r="O60" s="447"/>
      <c r="P60" s="149" t="str">
        <f>P37</f>
        <v>2022/2021</v>
      </c>
    </row>
    <row r="61" spans="1:16" ht="19.5" customHeight="1" thickBot="1" x14ac:dyDescent="0.3">
      <c r="A61" s="467"/>
      <c r="B61" s="117">
        <f>B6</f>
        <v>2021</v>
      </c>
      <c r="C61" s="152">
        <f>C6</f>
        <v>2022</v>
      </c>
      <c r="D61" s="117">
        <f>B6</f>
        <v>2021</v>
      </c>
      <c r="E61" s="152">
        <f>C6</f>
        <v>2022</v>
      </c>
      <c r="F61" s="150" t="s">
        <v>1</v>
      </c>
      <c r="H61" s="30">
        <f>B6</f>
        <v>2021</v>
      </c>
      <c r="I61" s="152">
        <f>C6</f>
        <v>2022</v>
      </c>
      <c r="J61" s="117">
        <f>B6</f>
        <v>2021</v>
      </c>
      <c r="K61" s="152">
        <f>C6</f>
        <v>2022</v>
      </c>
      <c r="L61" s="321">
        <v>1000</v>
      </c>
      <c r="N61" s="30">
        <f>B6</f>
        <v>2021</v>
      </c>
      <c r="O61" s="152">
        <f>C6</f>
        <v>2022</v>
      </c>
      <c r="P61" s="150"/>
    </row>
    <row r="62" spans="1:16" ht="20.100000000000001" customHeight="1" x14ac:dyDescent="0.25">
      <c r="A62" s="44" t="s">
        <v>163</v>
      </c>
      <c r="B62" s="45">
        <v>891.16</v>
      </c>
      <c r="C62" s="167">
        <v>1285.6600000000003</v>
      </c>
      <c r="D62" s="309">
        <f t="shared" ref="D62:D83" si="67">B62/$B$84</f>
        <v>0.19058943797972969</v>
      </c>
      <c r="E62" s="308">
        <f t="shared" ref="E62:E83" si="68">C62/$C$84</f>
        <v>0.19722523064273154</v>
      </c>
      <c r="F62" s="64">
        <f t="shared" ref="F62:F83" si="69">(C62-B62)/B62</f>
        <v>0.44268144889806582</v>
      </c>
      <c r="H62" s="24">
        <v>500.51299999999998</v>
      </c>
      <c r="I62" s="167">
        <v>753.22199999999998</v>
      </c>
      <c r="J62" s="307">
        <f t="shared" ref="J62:J84" si="70">H62/$H$84</f>
        <v>0.23929179118998789</v>
      </c>
      <c r="K62" s="308">
        <f t="shared" ref="K62:K84" si="71">I62/$I$84</f>
        <v>0.23115555682403013</v>
      </c>
      <c r="L62" s="64">
        <f t="shared" ref="L62:L72" si="72">(I62-H62)/H62</f>
        <v>0.50489997262808362</v>
      </c>
      <c r="N62" s="47">
        <f t="shared" ref="N62" si="73">(H62/B62)*10</f>
        <v>5.6164212935948656</v>
      </c>
      <c r="O62" s="163">
        <f t="shared" ref="O62" si="74">(I62/C62)*10</f>
        <v>5.8586406981628105</v>
      </c>
      <c r="P62" s="64">
        <f t="shared" ref="P62" si="75">(O62-N62)/N62</f>
        <v>4.3127000612325703E-2</v>
      </c>
    </row>
    <row r="63" spans="1:16" ht="20.100000000000001" customHeight="1" x14ac:dyDescent="0.25">
      <c r="A63" s="44" t="s">
        <v>165</v>
      </c>
      <c r="B63" s="24">
        <v>432.98999999999995</v>
      </c>
      <c r="C63" s="160">
        <v>437.80999999999995</v>
      </c>
      <c r="D63" s="309">
        <f t="shared" si="67"/>
        <v>9.2602137383683239E-2</v>
      </c>
      <c r="E63" s="259">
        <f t="shared" si="68"/>
        <v>6.7161752117740517E-2</v>
      </c>
      <c r="F63" s="64">
        <f t="shared" si="69"/>
        <v>1.1131896810549883E-2</v>
      </c>
      <c r="H63" s="24">
        <v>342.81500000000005</v>
      </c>
      <c r="I63" s="160">
        <v>402.98399999999998</v>
      </c>
      <c r="J63" s="258">
        <f t="shared" si="70"/>
        <v>0.16389747198733243</v>
      </c>
      <c r="K63" s="259">
        <f t="shared" si="71"/>
        <v>0.12367136237546826</v>
      </c>
      <c r="L63" s="64">
        <f t="shared" si="72"/>
        <v>0.17551449032276858</v>
      </c>
      <c r="N63" s="47">
        <f t="shared" ref="N63:N64" si="76">(H63/B63)*10</f>
        <v>7.9173883923416266</v>
      </c>
      <c r="O63" s="163">
        <f t="shared" ref="O63:O64" si="77">(I63/C63)*10</f>
        <v>9.204540782531236</v>
      </c>
      <c r="P63" s="64">
        <f t="shared" si="8"/>
        <v>0.16257284932928803</v>
      </c>
    </row>
    <row r="64" spans="1:16" ht="20.100000000000001" customHeight="1" x14ac:dyDescent="0.25">
      <c r="A64" s="44" t="s">
        <v>172</v>
      </c>
      <c r="B64" s="24">
        <v>350.0800000000001</v>
      </c>
      <c r="C64" s="160">
        <v>1216.69</v>
      </c>
      <c r="D64" s="309">
        <f t="shared" si="67"/>
        <v>7.4870450253538973E-2</v>
      </c>
      <c r="E64" s="259">
        <f t="shared" si="68"/>
        <v>0.18664496513129833</v>
      </c>
      <c r="F64" s="64">
        <f t="shared" si="69"/>
        <v>2.475462751371114</v>
      </c>
      <c r="H64" s="24">
        <v>116.866</v>
      </c>
      <c r="I64" s="160">
        <v>402.07199999999995</v>
      </c>
      <c r="J64" s="258">
        <f t="shared" si="70"/>
        <v>5.5872823421587704E-2</v>
      </c>
      <c r="K64" s="259">
        <f t="shared" si="71"/>
        <v>0.123391479594796</v>
      </c>
      <c r="L64" s="64">
        <f t="shared" si="72"/>
        <v>2.4404531685862438</v>
      </c>
      <c r="N64" s="47">
        <f t="shared" si="76"/>
        <v>3.3382655393053007</v>
      </c>
      <c r="O64" s="163">
        <f t="shared" si="77"/>
        <v>3.3046379932439645</v>
      </c>
      <c r="P64" s="64">
        <f t="shared" si="8"/>
        <v>-1.0073358654486837E-2</v>
      </c>
    </row>
    <row r="65" spans="1:16" ht="20.100000000000001" customHeight="1" x14ac:dyDescent="0.25">
      <c r="A65" s="44" t="s">
        <v>181</v>
      </c>
      <c r="B65" s="24">
        <v>182.65</v>
      </c>
      <c r="C65" s="160">
        <v>376.89000000000004</v>
      </c>
      <c r="D65" s="309">
        <f t="shared" si="67"/>
        <v>3.9062750625025393E-2</v>
      </c>
      <c r="E65" s="259">
        <f t="shared" si="68"/>
        <v>5.781638782954987E-2</v>
      </c>
      <c r="F65" s="64">
        <f t="shared" si="69"/>
        <v>1.063454694771421</v>
      </c>
      <c r="H65" s="24">
        <v>63.842000000000006</v>
      </c>
      <c r="I65" s="160">
        <v>276.80700000000002</v>
      </c>
      <c r="J65" s="258">
        <f t="shared" si="70"/>
        <v>3.0522417066392301E-2</v>
      </c>
      <c r="K65" s="259">
        <f t="shared" si="71"/>
        <v>8.4949027269237115E-2</v>
      </c>
      <c r="L65" s="64">
        <f t="shared" si="72"/>
        <v>3.3358134143667177</v>
      </c>
      <c r="N65" s="47">
        <f t="shared" ref="N65:N67" si="78">(H65/B65)*10</f>
        <v>3.4953189159594853</v>
      </c>
      <c r="O65" s="163">
        <f t="shared" ref="O65:O67" si="79">(I65/C65)*10</f>
        <v>7.3445037013452197</v>
      </c>
      <c r="P65" s="64">
        <f t="shared" ref="P65:P67" si="80">(O65-N65)/N65</f>
        <v>1.1012399377380164</v>
      </c>
    </row>
    <row r="66" spans="1:16" ht="20.100000000000001" customHeight="1" x14ac:dyDescent="0.25">
      <c r="A66" s="44" t="s">
        <v>183</v>
      </c>
      <c r="B66" s="24">
        <v>9.5600000000000023</v>
      </c>
      <c r="C66" s="160">
        <v>39.17</v>
      </c>
      <c r="D66" s="309">
        <f t="shared" si="67"/>
        <v>2.0445655405159752E-3</v>
      </c>
      <c r="E66" s="259">
        <f t="shared" si="68"/>
        <v>6.0088299272558791E-3</v>
      </c>
      <c r="F66" s="64">
        <f t="shared" si="69"/>
        <v>3.0972803347280329</v>
      </c>
      <c r="H66" s="24">
        <v>37.938000000000002</v>
      </c>
      <c r="I66" s="160">
        <v>184.47000000000003</v>
      </c>
      <c r="J66" s="258">
        <f t="shared" si="70"/>
        <v>1.8137894468606735E-2</v>
      </c>
      <c r="K66" s="259">
        <f t="shared" si="71"/>
        <v>5.6611816393213221E-2</v>
      </c>
      <c r="L66" s="64">
        <f t="shared" si="72"/>
        <v>3.8624070852443468</v>
      </c>
      <c r="N66" s="47">
        <f t="shared" si="78"/>
        <v>39.684100418410033</v>
      </c>
      <c r="O66" s="163">
        <f t="shared" si="79"/>
        <v>47.094715343375036</v>
      </c>
      <c r="P66" s="64">
        <f t="shared" si="80"/>
        <v>0.18674015151738479</v>
      </c>
    </row>
    <row r="67" spans="1:16" ht="20.100000000000001" customHeight="1" x14ac:dyDescent="0.25">
      <c r="A67" s="44" t="s">
        <v>211</v>
      </c>
      <c r="B67" s="24">
        <v>210.25</v>
      </c>
      <c r="C67" s="160">
        <v>628.41000000000008</v>
      </c>
      <c r="D67" s="309">
        <f t="shared" si="67"/>
        <v>4.4965471223167748E-2</v>
      </c>
      <c r="E67" s="259">
        <f t="shared" si="68"/>
        <v>9.640053139103566E-2</v>
      </c>
      <c r="F67" s="64">
        <f t="shared" si="69"/>
        <v>1.9888703923900122</v>
      </c>
      <c r="H67" s="24">
        <v>46.330000000000005</v>
      </c>
      <c r="I67" s="160">
        <v>152.75900000000001</v>
      </c>
      <c r="J67" s="258">
        <f t="shared" si="70"/>
        <v>2.2150051418908481E-2</v>
      </c>
      <c r="K67" s="259">
        <f t="shared" si="71"/>
        <v>4.6880058873588426E-2</v>
      </c>
      <c r="L67" s="64">
        <f t="shared" si="72"/>
        <v>2.2971940427368875</v>
      </c>
      <c r="N67" s="47">
        <f t="shared" si="78"/>
        <v>2.2035671819262785</v>
      </c>
      <c r="O67" s="163">
        <f t="shared" si="79"/>
        <v>2.4308811126493848</v>
      </c>
      <c r="P67" s="64">
        <f t="shared" si="80"/>
        <v>0.10315725002057648</v>
      </c>
    </row>
    <row r="68" spans="1:16" ht="20.100000000000001" customHeight="1" x14ac:dyDescent="0.25">
      <c r="A68" s="44" t="s">
        <v>171</v>
      </c>
      <c r="B68" s="24">
        <v>190.29000000000002</v>
      </c>
      <c r="C68" s="160">
        <v>313.46999999999997</v>
      </c>
      <c r="D68" s="309">
        <f t="shared" si="67"/>
        <v>4.0696692123931469E-2</v>
      </c>
      <c r="E68" s="259">
        <f t="shared" si="68"/>
        <v>4.8087513844700024E-2</v>
      </c>
      <c r="F68" s="64">
        <f t="shared" si="69"/>
        <v>0.64732776288822291</v>
      </c>
      <c r="H68" s="24">
        <v>123.443</v>
      </c>
      <c r="I68" s="160">
        <v>145.85300000000001</v>
      </c>
      <c r="J68" s="258">
        <f t="shared" si="70"/>
        <v>5.9017241469983155E-2</v>
      </c>
      <c r="K68" s="259">
        <f t="shared" si="71"/>
        <v>4.4760683343629461E-2</v>
      </c>
      <c r="L68" s="64">
        <f t="shared" si="72"/>
        <v>0.18154127816077065</v>
      </c>
      <c r="N68" s="47">
        <f t="shared" ref="N68:N69" si="81">(H68/B68)*10</f>
        <v>6.4870986389195426</v>
      </c>
      <c r="O68" s="163">
        <f t="shared" ref="O68:O69" si="82">(I68/C68)*10</f>
        <v>4.6528535426037587</v>
      </c>
      <c r="P68" s="64">
        <f t="shared" ref="P68:P69" si="83">(O68-N68)/N68</f>
        <v>-0.28275276798030718</v>
      </c>
    </row>
    <row r="69" spans="1:16" ht="20.100000000000001" customHeight="1" x14ac:dyDescent="0.25">
      <c r="A69" s="44" t="s">
        <v>179</v>
      </c>
      <c r="B69" s="24">
        <v>79.25</v>
      </c>
      <c r="C69" s="160">
        <v>193.67999999999998</v>
      </c>
      <c r="D69" s="309">
        <f t="shared" si="67"/>
        <v>1.6948935050825419E-2</v>
      </c>
      <c r="E69" s="259">
        <f t="shared" si="68"/>
        <v>2.9711263219579228E-2</v>
      </c>
      <c r="F69" s="64">
        <f t="shared" si="69"/>
        <v>1.4439116719242899</v>
      </c>
      <c r="H69" s="24">
        <v>65.646999999999991</v>
      </c>
      <c r="I69" s="160">
        <v>140.65299999999999</v>
      </c>
      <c r="J69" s="258">
        <f t="shared" si="70"/>
        <v>3.1385375037709579E-2</v>
      </c>
      <c r="K69" s="259">
        <f t="shared" si="71"/>
        <v>4.3164860471375383E-2</v>
      </c>
      <c r="L69" s="64">
        <f t="shared" si="72"/>
        <v>1.1425655399332797</v>
      </c>
      <c r="N69" s="47">
        <f t="shared" si="81"/>
        <v>8.2835331230283913</v>
      </c>
      <c r="O69" s="163">
        <f t="shared" si="82"/>
        <v>7.2621334159438256</v>
      </c>
      <c r="P69" s="64">
        <f t="shared" si="83"/>
        <v>-0.12330483767186899</v>
      </c>
    </row>
    <row r="70" spans="1:16" ht="20.100000000000001" customHeight="1" x14ac:dyDescent="0.25">
      <c r="A70" s="44" t="s">
        <v>166</v>
      </c>
      <c r="B70" s="24">
        <v>295.84000000000003</v>
      </c>
      <c r="C70" s="160">
        <v>194.43000000000004</v>
      </c>
      <c r="D70" s="309">
        <f t="shared" si="67"/>
        <v>6.3270321078059202E-2</v>
      </c>
      <c r="E70" s="259">
        <f t="shared" si="68"/>
        <v>2.9826316128576988E-2</v>
      </c>
      <c r="F70" s="64">
        <f t="shared" si="69"/>
        <v>-0.34278664142779874</v>
      </c>
      <c r="H70" s="24">
        <v>119.44799999999999</v>
      </c>
      <c r="I70" s="160">
        <v>137.21999999999997</v>
      </c>
      <c r="J70" s="258">
        <f t="shared" si="70"/>
        <v>5.7107259699671488E-2</v>
      </c>
      <c r="K70" s="259">
        <f t="shared" si="71"/>
        <v>4.2111310486673798E-2</v>
      </c>
      <c r="L70" s="64">
        <f t="shared" si="72"/>
        <v>0.14878440827807898</v>
      </c>
      <c r="N70" s="47">
        <f t="shared" ref="N70:N71" si="84">(H70/B70)*10</f>
        <v>4.0375878853434282</v>
      </c>
      <c r="O70" s="163">
        <f t="shared" ref="O70:O71" si="85">(I70/C70)*10</f>
        <v>7.057552846782901</v>
      </c>
      <c r="P70" s="64">
        <f t="shared" ref="P70:P71" si="86">(O70-N70)/N70</f>
        <v>0.74796265671443118</v>
      </c>
    </row>
    <row r="71" spans="1:16" ht="20.100000000000001" customHeight="1" x14ac:dyDescent="0.25">
      <c r="A71" s="44" t="s">
        <v>167</v>
      </c>
      <c r="B71" s="24">
        <v>180.78000000000003</v>
      </c>
      <c r="C71" s="160">
        <v>228.00000000000003</v>
      </c>
      <c r="D71" s="309">
        <f t="shared" si="67"/>
        <v>3.8662819917832422E-2</v>
      </c>
      <c r="E71" s="259">
        <f t="shared" si="68"/>
        <v>3.4976084335316328E-2</v>
      </c>
      <c r="F71" s="64">
        <f t="shared" si="69"/>
        <v>0.26120146033853298</v>
      </c>
      <c r="H71" s="24">
        <v>82.59099999999998</v>
      </c>
      <c r="I71" s="160">
        <v>101.63099999999999</v>
      </c>
      <c r="J71" s="258">
        <f t="shared" si="70"/>
        <v>3.9486183827737317E-2</v>
      </c>
      <c r="K71" s="259">
        <f t="shared" si="71"/>
        <v>3.1189437371164152E-2</v>
      </c>
      <c r="L71" s="64">
        <f t="shared" si="72"/>
        <v>0.23053359324865919</v>
      </c>
      <c r="N71" s="47">
        <f t="shared" si="84"/>
        <v>4.5685916583692867</v>
      </c>
      <c r="O71" s="163">
        <f t="shared" si="85"/>
        <v>4.4574999999999987</v>
      </c>
      <c r="P71" s="64">
        <f t="shared" si="86"/>
        <v>-2.4316390405734158E-2</v>
      </c>
    </row>
    <row r="72" spans="1:16" ht="20.100000000000001" customHeight="1" x14ac:dyDescent="0.25">
      <c r="A72" s="44" t="s">
        <v>184</v>
      </c>
      <c r="B72" s="24">
        <v>111.71000000000001</v>
      </c>
      <c r="C72" s="160">
        <v>140.62000000000003</v>
      </c>
      <c r="D72" s="309">
        <f t="shared" si="67"/>
        <v>2.3891047754292839E-2</v>
      </c>
      <c r="E72" s="259">
        <f t="shared" si="68"/>
        <v>2.1571653417685008E-2</v>
      </c>
      <c r="F72" s="64">
        <f t="shared" si="69"/>
        <v>0.25879509444096344</v>
      </c>
      <c r="H72" s="24">
        <v>50.968000000000004</v>
      </c>
      <c r="I72" s="160">
        <v>56.397000000000006</v>
      </c>
      <c r="J72" s="258">
        <f t="shared" si="70"/>
        <v>2.4367447026093836E-2</v>
      </c>
      <c r="K72" s="259">
        <f t="shared" si="71"/>
        <v>1.73076197166371E-2</v>
      </c>
      <c r="L72" s="64">
        <f t="shared" si="72"/>
        <v>0.10651781509967041</v>
      </c>
      <c r="N72" s="47">
        <f t="shared" ref="N72" si="87">(H72/B72)*10</f>
        <v>4.5625279742189599</v>
      </c>
      <c r="O72" s="163">
        <f t="shared" ref="O72" si="88">(I72/C72)*10</f>
        <v>4.0105959322998146</v>
      </c>
      <c r="P72" s="64">
        <f t="shared" ref="P72" si="89">(O72-N72)/N72</f>
        <v>-0.12097066473628106</v>
      </c>
    </row>
    <row r="73" spans="1:16" ht="20.100000000000001" customHeight="1" x14ac:dyDescent="0.25">
      <c r="A73" s="44" t="s">
        <v>226</v>
      </c>
      <c r="B73" s="24"/>
      <c r="C73" s="160">
        <v>188.1</v>
      </c>
      <c r="D73" s="309">
        <f t="shared" si="67"/>
        <v>0</v>
      </c>
      <c r="E73" s="259">
        <f t="shared" si="68"/>
        <v>2.8855269576635964E-2</v>
      </c>
      <c r="F73" s="64"/>
      <c r="H73" s="24"/>
      <c r="I73" s="160">
        <v>53.286999999999999</v>
      </c>
      <c r="J73" s="258">
        <f t="shared" si="70"/>
        <v>0</v>
      </c>
      <c r="K73" s="259">
        <f t="shared" si="71"/>
        <v>1.6353194883423603E-2</v>
      </c>
      <c r="L73" s="64"/>
      <c r="N73" s="47"/>
      <c r="O73" s="163">
        <f t="shared" ref="O73:O82" si="90">(I73/C73)*10</f>
        <v>2.8329080276448697</v>
      </c>
      <c r="P73" s="64"/>
    </row>
    <row r="74" spans="1:16" ht="20.100000000000001" customHeight="1" x14ac:dyDescent="0.25">
      <c r="A74" s="44" t="s">
        <v>185</v>
      </c>
      <c r="B74" s="24">
        <v>303.45</v>
      </c>
      <c r="C74" s="160">
        <v>190.00999999999996</v>
      </c>
      <c r="D74" s="309">
        <f t="shared" si="67"/>
        <v>6.4897846576315116E-2</v>
      </c>
      <c r="E74" s="259">
        <f t="shared" si="68"/>
        <v>2.9148270984883564E-2</v>
      </c>
      <c r="F74" s="64">
        <f t="shared" si="69"/>
        <v>-0.37383423957818429</v>
      </c>
      <c r="H74" s="24">
        <v>61.593000000000004</v>
      </c>
      <c r="I74" s="160">
        <v>37.262999999999998</v>
      </c>
      <c r="J74" s="258">
        <f t="shared" si="70"/>
        <v>2.9447185776922728E-2</v>
      </c>
      <c r="K74" s="259">
        <f t="shared" si="71"/>
        <v>1.1435605324769902E-2</v>
      </c>
      <c r="L74" s="64">
        <f t="shared" ref="L74:L82" si="91">(I74-H74)/H74</f>
        <v>-0.39501242024256011</v>
      </c>
      <c r="N74" s="47">
        <f t="shared" ref="N74:N82" si="92">(H74/B74)*10</f>
        <v>2.0297577854671283</v>
      </c>
      <c r="O74" s="163">
        <f t="shared" si="90"/>
        <v>1.9611073101415719</v>
      </c>
      <c r="P74" s="64">
        <f t="shared" ref="P74:P82" si="93">(O74-N74)/N74</f>
        <v>-3.3822003697725506E-2</v>
      </c>
    </row>
    <row r="75" spans="1:16" ht="20.100000000000001" customHeight="1" x14ac:dyDescent="0.25">
      <c r="A75" s="44" t="s">
        <v>200</v>
      </c>
      <c r="B75" s="24">
        <v>100.83</v>
      </c>
      <c r="C75" s="160">
        <v>109.38999999999999</v>
      </c>
      <c r="D75" s="309">
        <f t="shared" si="67"/>
        <v>2.1564178185170053E-2</v>
      </c>
      <c r="E75" s="259">
        <f t="shared" si="68"/>
        <v>1.6780850287018648E-2</v>
      </c>
      <c r="F75" s="64">
        <f t="shared" si="69"/>
        <v>8.4895368441931851E-2</v>
      </c>
      <c r="H75" s="24">
        <v>26.704000000000001</v>
      </c>
      <c r="I75" s="160">
        <v>32.700000000000003</v>
      </c>
      <c r="J75" s="258">
        <f t="shared" si="70"/>
        <v>1.2766997044906801E-2</v>
      </c>
      <c r="K75" s="259">
        <f t="shared" si="71"/>
        <v>1.0035270754366955E-2</v>
      </c>
      <c r="L75" s="64">
        <f t="shared" si="91"/>
        <v>0.22453565008987425</v>
      </c>
      <c r="N75" s="47">
        <f t="shared" ref="N75" si="94">(H75/B75)*10</f>
        <v>2.6484181295249432</v>
      </c>
      <c r="O75" s="163">
        <f t="shared" ref="O75" si="95">(I75/C75)*10</f>
        <v>2.9893043239784269</v>
      </c>
      <c r="P75" s="64">
        <f t="shared" ref="P75" si="96">(O75-N75)/N75</f>
        <v>0.12871313281435279</v>
      </c>
    </row>
    <row r="76" spans="1:16" ht="20.100000000000001" customHeight="1" x14ac:dyDescent="0.25">
      <c r="A76" s="44" t="s">
        <v>227</v>
      </c>
      <c r="B76" s="24">
        <v>156.24</v>
      </c>
      <c r="C76" s="160">
        <v>156.24</v>
      </c>
      <c r="D76" s="309">
        <f t="shared" si="67"/>
        <v>3.341453138600585E-2</v>
      </c>
      <c r="E76" s="259">
        <f t="shared" si="68"/>
        <v>2.3967822002411501E-2</v>
      </c>
      <c r="F76" s="64">
        <f t="shared" si="69"/>
        <v>0</v>
      </c>
      <c r="H76" s="24">
        <v>28.35</v>
      </c>
      <c r="I76" s="160">
        <v>28.096</v>
      </c>
      <c r="J76" s="258">
        <f t="shared" si="70"/>
        <v>1.355393821985874E-2</v>
      </c>
      <c r="K76" s="259">
        <f t="shared" si="71"/>
        <v>8.6223537343943103E-3</v>
      </c>
      <c r="L76" s="64">
        <f t="shared" si="91"/>
        <v>-8.9594356261023401E-3</v>
      </c>
      <c r="N76" s="47">
        <f t="shared" si="92"/>
        <v>1.814516129032258</v>
      </c>
      <c r="O76" s="163">
        <f t="shared" si="90"/>
        <v>1.7982590885816689</v>
      </c>
      <c r="P76" s="64">
        <f t="shared" si="93"/>
        <v>-8.9594356261024199E-3</v>
      </c>
    </row>
    <row r="77" spans="1:16" ht="20.100000000000001" customHeight="1" x14ac:dyDescent="0.25">
      <c r="A77" s="44" t="s">
        <v>204</v>
      </c>
      <c r="B77" s="24">
        <v>82.43</v>
      </c>
      <c r="C77" s="160">
        <v>131.72999999999999</v>
      </c>
      <c r="D77" s="309">
        <f t="shared" si="67"/>
        <v>1.762903111974182E-2</v>
      </c>
      <c r="E77" s="259">
        <f t="shared" si="68"/>
        <v>2.0207892936364994E-2</v>
      </c>
      <c r="F77" s="64">
        <f t="shared" si="69"/>
        <v>0.5980832221278658</v>
      </c>
      <c r="H77" s="24">
        <v>15.041999999999998</v>
      </c>
      <c r="I77" s="160">
        <v>26.630000000000006</v>
      </c>
      <c r="J77" s="258">
        <f t="shared" si="70"/>
        <v>7.1914757919970063E-3</v>
      </c>
      <c r="K77" s="259">
        <f t="shared" si="71"/>
        <v>8.1724544400242211E-3</v>
      </c>
      <c r="L77" s="64">
        <f t="shared" si="91"/>
        <v>0.77037627975003387</v>
      </c>
      <c r="N77" s="47">
        <f t="shared" si="92"/>
        <v>1.8248210602935822</v>
      </c>
      <c r="O77" s="163">
        <f t="shared" si="90"/>
        <v>2.0215592499810224</v>
      </c>
      <c r="P77" s="64">
        <f t="shared" si="93"/>
        <v>0.10781231868059903</v>
      </c>
    </row>
    <row r="78" spans="1:16" ht="20.100000000000001" customHeight="1" x14ac:dyDescent="0.25">
      <c r="A78" s="44" t="s">
        <v>198</v>
      </c>
      <c r="B78" s="24">
        <v>46.9</v>
      </c>
      <c r="C78" s="160">
        <v>52.169999999999995</v>
      </c>
      <c r="D78" s="309">
        <f t="shared" si="67"/>
        <v>1.003034768307523E-2</v>
      </c>
      <c r="E78" s="259">
        <f t="shared" si="68"/>
        <v>8.0030803498835623E-3</v>
      </c>
      <c r="F78" s="64">
        <f t="shared" si="69"/>
        <v>0.11236673773987199</v>
      </c>
      <c r="H78" s="24">
        <v>22.060000000000002</v>
      </c>
      <c r="I78" s="160">
        <v>26.297000000000001</v>
      </c>
      <c r="J78" s="258">
        <f t="shared" si="70"/>
        <v>1.0546732879368036E-2</v>
      </c>
      <c r="K78" s="259">
        <f t="shared" si="71"/>
        <v>8.0702603983971808E-3</v>
      </c>
      <c r="L78" s="64">
        <f t="shared" si="91"/>
        <v>0.19206708975521297</v>
      </c>
      <c r="N78" s="47">
        <f t="shared" si="92"/>
        <v>4.7036247334754808</v>
      </c>
      <c r="O78" s="163">
        <f t="shared" si="90"/>
        <v>5.0406363810619137</v>
      </c>
      <c r="P78" s="64">
        <f t="shared" si="93"/>
        <v>7.1649348466925195E-2</v>
      </c>
    </row>
    <row r="79" spans="1:16" ht="20.100000000000001" customHeight="1" x14ac:dyDescent="0.25">
      <c r="A79" s="44" t="s">
        <v>208</v>
      </c>
      <c r="B79" s="24">
        <v>3.9399999999999995</v>
      </c>
      <c r="C79" s="160">
        <v>22.220000000000002</v>
      </c>
      <c r="D79" s="309">
        <f t="shared" si="67"/>
        <v>8.4263475205365469E-4</v>
      </c>
      <c r="E79" s="259">
        <f t="shared" si="68"/>
        <v>3.4086341839067048E-3</v>
      </c>
      <c r="F79" s="64">
        <f t="shared" si="69"/>
        <v>4.6395939086294424</v>
      </c>
      <c r="H79" s="24">
        <v>2.996</v>
      </c>
      <c r="I79" s="160">
        <v>24.423000000000002</v>
      </c>
      <c r="J79" s="258">
        <f t="shared" si="70"/>
        <v>1.4323668044690225E-3</v>
      </c>
      <c r="K79" s="259">
        <f t="shared" si="71"/>
        <v>7.4951503863579247E-3</v>
      </c>
      <c r="L79" s="64">
        <f t="shared" si="91"/>
        <v>7.1518691588785055</v>
      </c>
      <c r="N79" s="47">
        <f t="shared" si="92"/>
        <v>7.6040609137055846</v>
      </c>
      <c r="O79" s="163">
        <f t="shared" si="90"/>
        <v>10.99144914491449</v>
      </c>
      <c r="P79" s="64">
        <f t="shared" si="93"/>
        <v>0.44547094896405498</v>
      </c>
    </row>
    <row r="80" spans="1:16" ht="20.100000000000001" customHeight="1" x14ac:dyDescent="0.25">
      <c r="A80" s="44" t="s">
        <v>205</v>
      </c>
      <c r="B80" s="24">
        <v>5.4099999999999993</v>
      </c>
      <c r="C80" s="160">
        <v>56.44</v>
      </c>
      <c r="D80" s="309">
        <f t="shared" si="67"/>
        <v>1.1570187839112366E-3</v>
      </c>
      <c r="E80" s="259">
        <f t="shared" si="68"/>
        <v>8.6581149117774259E-3</v>
      </c>
      <c r="F80" s="64">
        <f t="shared" si="69"/>
        <v>9.4325323475046225</v>
      </c>
      <c r="H80" s="24">
        <v>3.4889999999999999</v>
      </c>
      <c r="I80" s="160">
        <v>24.064</v>
      </c>
      <c r="J80" s="258">
        <f t="shared" si="70"/>
        <v>1.668066682507483E-3</v>
      </c>
      <c r="K80" s="259">
        <f t="shared" si="71"/>
        <v>7.384977230369614E-3</v>
      </c>
      <c r="L80" s="64">
        <f t="shared" si="91"/>
        <v>5.8971051877328744</v>
      </c>
      <c r="N80" s="47">
        <f t="shared" si="92"/>
        <v>6.4491682070240302</v>
      </c>
      <c r="O80" s="163">
        <f t="shared" si="90"/>
        <v>4.263642806520199</v>
      </c>
      <c r="P80" s="64">
        <f t="shared" si="93"/>
        <v>-0.33888485000646962</v>
      </c>
    </row>
    <row r="81" spans="1:16" ht="20.100000000000001" customHeight="1" x14ac:dyDescent="0.25">
      <c r="A81" s="44" t="s">
        <v>228</v>
      </c>
      <c r="B81" s="24">
        <v>96.820000000000007</v>
      </c>
      <c r="C81" s="160">
        <v>59.62</v>
      </c>
      <c r="D81" s="309">
        <f t="shared" si="67"/>
        <v>2.0706572764932707E-2</v>
      </c>
      <c r="E81" s="259">
        <f t="shared" si="68"/>
        <v>9.1459392459278897E-3</v>
      </c>
      <c r="F81" s="64">
        <f t="shared" si="69"/>
        <v>-0.38421813674860572</v>
      </c>
      <c r="H81" s="24">
        <v>44.098000000000006</v>
      </c>
      <c r="I81" s="160">
        <v>23.132000000000005</v>
      </c>
      <c r="J81" s="258">
        <f t="shared" si="70"/>
        <v>2.1082947711440238E-2</v>
      </c>
      <c r="K81" s="259">
        <f t="shared" si="71"/>
        <v>7.0989566694194626E-3</v>
      </c>
      <c r="L81" s="64">
        <f t="shared" si="91"/>
        <v>-0.47544106308676126</v>
      </c>
      <c r="N81" s="47">
        <f t="shared" si="92"/>
        <v>4.5546374715967781</v>
      </c>
      <c r="O81" s="163">
        <f t="shared" si="90"/>
        <v>3.8799060717879916</v>
      </c>
      <c r="P81" s="64">
        <f t="shared" si="93"/>
        <v>-0.14814162576417683</v>
      </c>
    </row>
    <row r="82" spans="1:16" ht="20.100000000000001" customHeight="1" x14ac:dyDescent="0.25">
      <c r="A82" s="44" t="s">
        <v>229</v>
      </c>
      <c r="B82" s="24">
        <v>18</v>
      </c>
      <c r="C82" s="160">
        <v>42.17</v>
      </c>
      <c r="D82" s="309">
        <f t="shared" si="67"/>
        <v>3.849600390092839E-3</v>
      </c>
      <c r="E82" s="259">
        <f t="shared" si="68"/>
        <v>6.4690415632468832E-3</v>
      </c>
      <c r="F82" s="64">
        <f t="shared" si="69"/>
        <v>1.3427777777777778</v>
      </c>
      <c r="H82" s="24">
        <v>9.9220000000000006</v>
      </c>
      <c r="I82" s="160">
        <v>22.036000000000001</v>
      </c>
      <c r="J82" s="258">
        <f t="shared" si="70"/>
        <v>4.743639330421108E-3</v>
      </c>
      <c r="K82" s="259">
        <f t="shared" si="71"/>
        <v>6.762606310190526E-3</v>
      </c>
      <c r="L82" s="64">
        <f t="shared" si="91"/>
        <v>1.2209232009675468</v>
      </c>
      <c r="N82" s="47">
        <f t="shared" si="92"/>
        <v>5.5122222222222224</v>
      </c>
      <c r="O82" s="163">
        <f t="shared" si="90"/>
        <v>5.225515769504387</v>
      </c>
      <c r="P82" s="64">
        <f t="shared" si="93"/>
        <v>-5.2012861811338802E-2</v>
      </c>
    </row>
    <row r="83" spans="1:16" ht="20.100000000000001" customHeight="1" thickBot="1" x14ac:dyDescent="0.3">
      <c r="A83" s="13" t="s">
        <v>17</v>
      </c>
      <c r="B83" s="24">
        <f>B84-SUM(B62:B82)</f>
        <v>927.23000000000047</v>
      </c>
      <c r="C83" s="160">
        <f>C84-SUM(C62:C82)</f>
        <v>455.82000000000153</v>
      </c>
      <c r="D83" s="309">
        <f t="shared" si="67"/>
        <v>0.19830360942809916</v>
      </c>
      <c r="E83" s="259">
        <f t="shared" si="68"/>
        <v>6.9924555972473421E-2</v>
      </c>
      <c r="F83" s="64">
        <f t="shared" si="69"/>
        <v>-0.50840675991932827</v>
      </c>
      <c r="H83" s="24">
        <f>H84-SUM(H62:H82)</f>
        <v>326.98800000000051</v>
      </c>
      <c r="I83" s="160">
        <f>I84-SUM(I62:I82)</f>
        <v>206.51100000000088</v>
      </c>
      <c r="J83" s="258">
        <f t="shared" si="70"/>
        <v>0.15633069314409792</v>
      </c>
      <c r="K83" s="259">
        <f t="shared" si="71"/>
        <v>6.337595714847348E-2</v>
      </c>
      <c r="L83" s="64">
        <f t="shared" ref="L83" si="97">(I83-H83)/H83</f>
        <v>-0.36844471356746866</v>
      </c>
      <c r="N83" s="47">
        <f t="shared" ref="N83:O84" si="98">(H83/B83)*10</f>
        <v>3.5265036722280381</v>
      </c>
      <c r="O83" s="163">
        <f t="shared" ref="O83" si="99">(I83/C83)*10</f>
        <v>4.530538370409376</v>
      </c>
      <c r="P83" s="64">
        <f t="shared" ref="P83" si="100">(O83-N83)/N83</f>
        <v>0.28471108823402724</v>
      </c>
    </row>
    <row r="84" spans="1:16" ht="26.25" customHeight="1" thickBot="1" x14ac:dyDescent="0.3">
      <c r="A84" s="17" t="s">
        <v>18</v>
      </c>
      <c r="B84" s="22">
        <v>4675.8100000000004</v>
      </c>
      <c r="C84" s="165">
        <v>6518.7400000000025</v>
      </c>
      <c r="D84" s="305">
        <f>SUM(D62:D83)</f>
        <v>1</v>
      </c>
      <c r="E84" s="306">
        <f>SUM(E62:E83)</f>
        <v>0.99999999999999989</v>
      </c>
      <c r="F84" s="69">
        <f>(C84-B84)/B84</f>
        <v>0.39414133593965578</v>
      </c>
      <c r="G84" s="2"/>
      <c r="H84" s="22">
        <v>2091.6430000000005</v>
      </c>
      <c r="I84" s="165">
        <v>3258.5070000000001</v>
      </c>
      <c r="J84" s="317">
        <f t="shared" si="70"/>
        <v>1</v>
      </c>
      <c r="K84" s="306">
        <f t="shared" si="71"/>
        <v>1</v>
      </c>
      <c r="L84" s="69">
        <f>(I84-H84)/H84</f>
        <v>0.55786957908208967</v>
      </c>
      <c r="M84" s="2"/>
      <c r="N84" s="43">
        <f t="shared" si="98"/>
        <v>4.473327615963866</v>
      </c>
      <c r="O84" s="170">
        <f t="shared" si="98"/>
        <v>4.9986761245271305</v>
      </c>
      <c r="P84" s="69">
        <f>(O84-N84)/N84</f>
        <v>0.11744020417562641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147</v>
      </c>
    </row>
    <row r="2" spans="1:18" ht="15.75" thickBot="1" x14ac:dyDescent="0.3"/>
    <row r="3" spans="1:18" x14ac:dyDescent="0.25">
      <c r="A3" s="437" t="s">
        <v>16</v>
      </c>
      <c r="B3" s="455"/>
      <c r="C3" s="455"/>
      <c r="D3" s="458" t="s">
        <v>1</v>
      </c>
      <c r="E3" s="449"/>
      <c r="F3" s="458" t="s">
        <v>104</v>
      </c>
      <c r="G3" s="449"/>
      <c r="H3" s="148" t="s">
        <v>0</v>
      </c>
      <c r="J3" s="450" t="s">
        <v>19</v>
      </c>
      <c r="K3" s="449"/>
      <c r="L3" s="461" t="s">
        <v>104</v>
      </c>
      <c r="M3" s="462"/>
      <c r="N3" s="148" t="s">
        <v>0</v>
      </c>
      <c r="P3" s="448" t="s">
        <v>22</v>
      </c>
      <c r="Q3" s="449"/>
      <c r="R3" s="148" t="s">
        <v>0</v>
      </c>
    </row>
    <row r="4" spans="1:18" x14ac:dyDescent="0.25">
      <c r="A4" s="456"/>
      <c r="B4" s="457"/>
      <c r="C4" s="457"/>
      <c r="D4" s="459" t="s">
        <v>153</v>
      </c>
      <c r="E4" s="451"/>
      <c r="F4" s="459" t="str">
        <f>D4</f>
        <v>jan-maio</v>
      </c>
      <c r="G4" s="451"/>
      <c r="H4" s="149" t="s">
        <v>138</v>
      </c>
      <c r="J4" s="446" t="str">
        <f>D4</f>
        <v>jan-maio</v>
      </c>
      <c r="K4" s="451"/>
      <c r="L4" s="452" t="str">
        <f>D4</f>
        <v>jan-maio</v>
      </c>
      <c r="M4" s="453"/>
      <c r="N4" s="149" t="str">
        <f>H4</f>
        <v>2022/2021</v>
      </c>
      <c r="P4" s="446" t="str">
        <f>D4</f>
        <v>jan-maio</v>
      </c>
      <c r="Q4" s="447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176640.46999999994</v>
      </c>
      <c r="E6" s="185">
        <v>172654.44000000006</v>
      </c>
      <c r="F6" s="309">
        <f>D6/D8</f>
        <v>0.76551223158659565</v>
      </c>
      <c r="G6" s="308">
        <f>E6/E8</f>
        <v>0.78628889519482603</v>
      </c>
      <c r="H6" s="191">
        <f>(E6-D6)/D6</f>
        <v>-2.2565780084257497E-2</v>
      </c>
      <c r="I6" s="2"/>
      <c r="J6" s="133">
        <v>74675.176999999967</v>
      </c>
      <c r="K6" s="167">
        <v>74598.598000000027</v>
      </c>
      <c r="L6" s="309">
        <f>J6/J8</f>
        <v>0.66354749287160164</v>
      </c>
      <c r="M6" s="308">
        <f>K6/K8</f>
        <v>0.65524001466816595</v>
      </c>
      <c r="N6" s="191">
        <f>(K6-J6)/J6</f>
        <v>-1.0254947236340629E-3</v>
      </c>
      <c r="P6" s="39">
        <f t="shared" ref="P6:Q8" si="0">(J6/D6)*10</f>
        <v>4.227523681294552</v>
      </c>
      <c r="Q6" s="173">
        <f t="shared" si="0"/>
        <v>4.3206880749779737</v>
      </c>
      <c r="R6" s="191">
        <f>(Q6-P6)/P6</f>
        <v>2.2037580557063341E-2</v>
      </c>
    </row>
    <row r="7" spans="1:18" ht="24" customHeight="1" thickBot="1" x14ac:dyDescent="0.3">
      <c r="A7" s="182" t="s">
        <v>21</v>
      </c>
      <c r="B7" s="11"/>
      <c r="C7" s="11"/>
      <c r="D7" s="186">
        <v>54107.6</v>
      </c>
      <c r="E7" s="187">
        <v>46926.989999999991</v>
      </c>
      <c r="F7" s="309">
        <f>D7/D8</f>
        <v>0.23448776841340432</v>
      </c>
      <c r="G7" s="259">
        <f>E7/E8</f>
        <v>0.213711104805174</v>
      </c>
      <c r="H7" s="67">
        <f t="shared" ref="H7:H8" si="1">(E7-D7)/D7</f>
        <v>-0.13270982264968337</v>
      </c>
      <c r="J7" s="228">
        <v>37864.133000000031</v>
      </c>
      <c r="K7" s="162">
        <v>39250.673000000003</v>
      </c>
      <c r="L7" s="309">
        <f>J7/J8</f>
        <v>0.33645250712839836</v>
      </c>
      <c r="M7" s="259">
        <f>K7/K8</f>
        <v>0.34475998533183394</v>
      </c>
      <c r="N7" s="120">
        <f t="shared" ref="N7:N8" si="2">(K7-J7)/J7</f>
        <v>3.6618823412646759E-2</v>
      </c>
      <c r="P7" s="39">
        <f t="shared" si="0"/>
        <v>6.9979324531119538</v>
      </c>
      <c r="Q7" s="173">
        <f t="shared" si="0"/>
        <v>8.3642000051569489</v>
      </c>
      <c r="R7" s="120">
        <f t="shared" ref="R7:R8" si="3">(Q7-P7)/P7</f>
        <v>0.19523874532933241</v>
      </c>
    </row>
    <row r="8" spans="1:18" ht="26.25" customHeight="1" thickBot="1" x14ac:dyDescent="0.3">
      <c r="A8" s="17" t="s">
        <v>12</v>
      </c>
      <c r="B8" s="183"/>
      <c r="C8" s="183"/>
      <c r="D8" s="188">
        <v>230748.06999999995</v>
      </c>
      <c r="E8" s="165">
        <v>219581.43000000005</v>
      </c>
      <c r="F8" s="305">
        <f>SUM(F6:F7)</f>
        <v>1</v>
      </c>
      <c r="G8" s="306">
        <f>SUM(G6:G7)</f>
        <v>1</v>
      </c>
      <c r="H8" s="190">
        <f t="shared" si="1"/>
        <v>-4.839321082945526E-2</v>
      </c>
      <c r="I8" s="2"/>
      <c r="J8" s="22">
        <v>112539.31</v>
      </c>
      <c r="K8" s="165">
        <v>113849.27100000004</v>
      </c>
      <c r="L8" s="305">
        <f>SUM(L6:L7)</f>
        <v>1</v>
      </c>
      <c r="M8" s="306">
        <f>SUM(M6:M7)</f>
        <v>0.99999999999999989</v>
      </c>
      <c r="N8" s="190">
        <f t="shared" si="2"/>
        <v>1.1640030492456719E-2</v>
      </c>
      <c r="O8" s="2"/>
      <c r="P8" s="34">
        <f t="shared" si="0"/>
        <v>4.8771506517909344</v>
      </c>
      <c r="Q8" s="166">
        <f t="shared" si="0"/>
        <v>5.1848314768694248</v>
      </c>
      <c r="R8" s="190">
        <f t="shared" si="3"/>
        <v>6.3086184341159757E-2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Q96"/>
  <sheetViews>
    <sheetView showGridLines="0" topLeftCell="A94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7" ht="15.75" x14ac:dyDescent="0.25">
      <c r="A1" s="5" t="s">
        <v>146</v>
      </c>
    </row>
    <row r="3" spans="1:17" ht="8.25" customHeight="1" thickBot="1" x14ac:dyDescent="0.3"/>
    <row r="4" spans="1:17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7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F5</f>
        <v>2022/2021</v>
      </c>
    </row>
    <row r="6" spans="1:17" ht="19.5" customHeight="1" thickBot="1" x14ac:dyDescent="0.3">
      <c r="A6" s="467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164</v>
      </c>
      <c r="B7" s="45">
        <v>72961.58</v>
      </c>
      <c r="C7" s="167">
        <v>72036.5</v>
      </c>
      <c r="D7" s="309">
        <f>B7/$B$33</f>
        <v>0.31619584077127927</v>
      </c>
      <c r="E7" s="308">
        <f>C7/$C$33</f>
        <v>0.32806280567532514</v>
      </c>
      <c r="F7" s="64">
        <f>(C7-B7)/B7</f>
        <v>-1.2679001743109205E-2</v>
      </c>
      <c r="H7" s="45">
        <v>29024.512000000002</v>
      </c>
      <c r="I7" s="167">
        <v>29282.329000000002</v>
      </c>
      <c r="J7" s="309">
        <f>H7/$H$33</f>
        <v>0.25790554429381168</v>
      </c>
      <c r="K7" s="308">
        <f>I7/$I$33</f>
        <v>0.25720260431004444</v>
      </c>
      <c r="L7" s="64">
        <f>(I7-H7)/H7</f>
        <v>8.8827333255421855E-3</v>
      </c>
      <c r="N7" s="39">
        <f t="shared" ref="N7:N33" si="0">(H7/B7)*10</f>
        <v>3.9780542033218032</v>
      </c>
      <c r="O7" s="172">
        <f t="shared" ref="O7:O33" si="1">(I7/C7)*10</f>
        <v>4.0649294454894394</v>
      </c>
      <c r="P7" s="73">
        <f>(O7-N7)/N7</f>
        <v>2.1838627059202104E-2</v>
      </c>
    </row>
    <row r="8" spans="1:17" ht="20.100000000000001" customHeight="1" x14ac:dyDescent="0.25">
      <c r="A8" s="239" t="s">
        <v>163</v>
      </c>
      <c r="B8" s="235">
        <v>16423.77</v>
      </c>
      <c r="C8" s="236">
        <v>15681.3</v>
      </c>
      <c r="D8" s="309">
        <f t="shared" ref="D8:D32" si="2">B8/$B$33</f>
        <v>7.1176196619976068E-2</v>
      </c>
      <c r="E8" s="259">
        <f t="shared" ref="E8:E32" si="3">C8/$C$33</f>
        <v>7.1414508959159254E-2</v>
      </c>
      <c r="F8" s="64">
        <f t="shared" ref="F8:F33" si="4">(C8-B8)/B8</f>
        <v>-4.5207038335290932E-2</v>
      </c>
      <c r="G8" s="12"/>
      <c r="H8" s="235">
        <v>14069.075999999997</v>
      </c>
      <c r="I8" s="236">
        <v>15751.066999999999</v>
      </c>
      <c r="J8" s="309">
        <f t="shared" ref="J8:J32" si="5">H8/$H$33</f>
        <v>0.1250147703944515</v>
      </c>
      <c r="K8" s="259">
        <f t="shared" ref="K8:K32" si="6">I8/$I$33</f>
        <v>0.13835017880790829</v>
      </c>
      <c r="L8" s="64">
        <f t="shared" ref="L8:L33" si="7">(I8-H8)/H8</f>
        <v>0.11955234302522796</v>
      </c>
      <c r="M8" s="234"/>
      <c r="N8" s="237">
        <f t="shared" si="0"/>
        <v>8.5662889823712813</v>
      </c>
      <c r="O8" s="238">
        <f t="shared" si="1"/>
        <v>10.04449057157251</v>
      </c>
      <c r="P8" s="64">
        <f t="shared" ref="P8:P71" si="8">(O8-N8)/N8</f>
        <v>0.17256032247373931</v>
      </c>
      <c r="Q8" s="12"/>
    </row>
    <row r="9" spans="1:17" ht="20.100000000000001" customHeight="1" x14ac:dyDescent="0.25">
      <c r="A9" s="13" t="s">
        <v>169</v>
      </c>
      <c r="B9" s="24">
        <v>37299.94</v>
      </c>
      <c r="C9" s="160">
        <v>33281.25</v>
      </c>
      <c r="D9" s="309">
        <f t="shared" si="2"/>
        <v>0.16164789590656164</v>
      </c>
      <c r="E9" s="259">
        <f t="shared" si="3"/>
        <v>0.15156677866611948</v>
      </c>
      <c r="F9" s="64">
        <f t="shared" si="4"/>
        <v>-0.10773985159225463</v>
      </c>
      <c r="H9" s="24">
        <v>14987.960000000001</v>
      </c>
      <c r="I9" s="160">
        <v>13365.203</v>
      </c>
      <c r="J9" s="309">
        <f t="shared" si="5"/>
        <v>0.13317977513812732</v>
      </c>
      <c r="K9" s="259">
        <f t="shared" si="6"/>
        <v>0.11739383908747213</v>
      </c>
      <c r="L9" s="64">
        <f t="shared" si="7"/>
        <v>-0.10827070528610974</v>
      </c>
      <c r="N9" s="39">
        <f t="shared" si="0"/>
        <v>4.0182263027768945</v>
      </c>
      <c r="O9" s="173">
        <f t="shared" si="1"/>
        <v>4.0158356431924878</v>
      </c>
      <c r="P9" s="64">
        <f t="shared" si="8"/>
        <v>-5.9495394342390275E-4</v>
      </c>
    </row>
    <row r="10" spans="1:17" ht="20.100000000000001" customHeight="1" x14ac:dyDescent="0.25">
      <c r="A10" s="13" t="s">
        <v>170</v>
      </c>
      <c r="B10" s="24">
        <v>32258.01</v>
      </c>
      <c r="C10" s="160">
        <v>27796.91</v>
      </c>
      <c r="D10" s="309">
        <f t="shared" si="2"/>
        <v>0.13979752896741454</v>
      </c>
      <c r="E10" s="259">
        <f t="shared" si="3"/>
        <v>0.12659044073080317</v>
      </c>
      <c r="F10" s="64">
        <f t="shared" si="4"/>
        <v>-0.13829433371742395</v>
      </c>
      <c r="H10" s="24">
        <v>13060.106</v>
      </c>
      <c r="I10" s="160">
        <v>11426.698999999999</v>
      </c>
      <c r="J10" s="309">
        <f t="shared" si="5"/>
        <v>0.11604928091348704</v>
      </c>
      <c r="K10" s="259">
        <f t="shared" si="6"/>
        <v>0.10036690529182225</v>
      </c>
      <c r="L10" s="64">
        <f t="shared" si="7"/>
        <v>-0.1250684335946432</v>
      </c>
      <c r="N10" s="39">
        <f t="shared" si="0"/>
        <v>4.0486397022010969</v>
      </c>
      <c r="O10" s="173">
        <f t="shared" si="1"/>
        <v>4.1107802989612869</v>
      </c>
      <c r="P10" s="64">
        <f t="shared" si="8"/>
        <v>1.5348512421692266E-2</v>
      </c>
    </row>
    <row r="11" spans="1:17" ht="20.100000000000001" customHeight="1" x14ac:dyDescent="0.25">
      <c r="A11" s="13" t="s">
        <v>168</v>
      </c>
      <c r="B11" s="24">
        <v>12235.32</v>
      </c>
      <c r="C11" s="160">
        <v>14502.9</v>
      </c>
      <c r="D11" s="309">
        <f t="shared" si="2"/>
        <v>5.3024582177437059E-2</v>
      </c>
      <c r="E11" s="259">
        <f t="shared" si="3"/>
        <v>6.6047934927830648E-2</v>
      </c>
      <c r="F11" s="64">
        <f t="shared" si="4"/>
        <v>0.18533066564666884</v>
      </c>
      <c r="H11" s="24">
        <v>5965.9580000000005</v>
      </c>
      <c r="I11" s="160">
        <v>6793.0619999999999</v>
      </c>
      <c r="J11" s="309">
        <f t="shared" si="5"/>
        <v>5.3012214132110831E-2</v>
      </c>
      <c r="K11" s="259">
        <f t="shared" si="6"/>
        <v>5.9667154126968484E-2</v>
      </c>
      <c r="L11" s="64">
        <f t="shared" si="7"/>
        <v>0.13863724820054035</v>
      </c>
      <c r="N11" s="39">
        <f t="shared" si="0"/>
        <v>4.8760130507416237</v>
      </c>
      <c r="O11" s="173">
        <f t="shared" si="1"/>
        <v>4.6839335581159629</v>
      </c>
      <c r="P11" s="64">
        <f t="shared" si="8"/>
        <v>-3.9392735545784936E-2</v>
      </c>
    </row>
    <row r="12" spans="1:17" ht="20.100000000000001" customHeight="1" x14ac:dyDescent="0.25">
      <c r="A12" s="13" t="s">
        <v>166</v>
      </c>
      <c r="B12" s="24">
        <v>16329.18</v>
      </c>
      <c r="C12" s="160">
        <v>10684.48</v>
      </c>
      <c r="D12" s="309">
        <f t="shared" si="2"/>
        <v>7.076626903098257E-2</v>
      </c>
      <c r="E12" s="259">
        <f t="shared" si="3"/>
        <v>4.8658395202180807E-2</v>
      </c>
      <c r="F12" s="64">
        <f t="shared" si="4"/>
        <v>-0.3456817794892334</v>
      </c>
      <c r="H12" s="24">
        <v>8721.8389999999999</v>
      </c>
      <c r="I12" s="160">
        <v>6618.0150000000003</v>
      </c>
      <c r="J12" s="309">
        <f t="shared" si="5"/>
        <v>7.7500377423675354E-2</v>
      </c>
      <c r="K12" s="259">
        <f t="shared" si="6"/>
        <v>5.8129621225242664E-2</v>
      </c>
      <c r="L12" s="64">
        <f t="shared" si="7"/>
        <v>-0.24121334961583213</v>
      </c>
      <c r="N12" s="39">
        <f t="shared" si="0"/>
        <v>5.341259634592797</v>
      </c>
      <c r="O12" s="173">
        <f t="shared" si="1"/>
        <v>6.1940450073377464</v>
      </c>
      <c r="P12" s="64">
        <f t="shared" si="8"/>
        <v>0.15965997369269683</v>
      </c>
    </row>
    <row r="13" spans="1:17" ht="20.100000000000001" customHeight="1" x14ac:dyDescent="0.25">
      <c r="A13" s="13" t="s">
        <v>176</v>
      </c>
      <c r="B13" s="24">
        <v>4779.4400000000005</v>
      </c>
      <c r="C13" s="160">
        <v>5760.9800000000005</v>
      </c>
      <c r="D13" s="309">
        <f t="shared" si="2"/>
        <v>2.0712805961930692E-2</v>
      </c>
      <c r="E13" s="259">
        <f t="shared" si="3"/>
        <v>2.6236189462833907E-2</v>
      </c>
      <c r="F13" s="64">
        <f t="shared" si="4"/>
        <v>0.20536715598480154</v>
      </c>
      <c r="H13" s="24">
        <v>3433.8829999999998</v>
      </c>
      <c r="I13" s="160">
        <v>4088.2129999999997</v>
      </c>
      <c r="J13" s="309">
        <f t="shared" si="5"/>
        <v>3.051274261411413E-2</v>
      </c>
      <c r="K13" s="259">
        <f t="shared" si="6"/>
        <v>3.5908995851189965E-2</v>
      </c>
      <c r="L13" s="64">
        <f t="shared" si="7"/>
        <v>0.19055104673047973</v>
      </c>
      <c r="N13" s="39">
        <f t="shared" si="0"/>
        <v>7.1846973704032262</v>
      </c>
      <c r="O13" s="173">
        <f t="shared" si="1"/>
        <v>7.0963846428906185</v>
      </c>
      <c r="P13" s="64">
        <f t="shared" si="8"/>
        <v>-1.2291781123085953E-2</v>
      </c>
    </row>
    <row r="14" spans="1:17" ht="20.100000000000001" customHeight="1" x14ac:dyDescent="0.25">
      <c r="A14" s="13" t="s">
        <v>167</v>
      </c>
      <c r="B14" s="24">
        <v>4868.5399999999991</v>
      </c>
      <c r="C14" s="160">
        <v>4252.3599999999997</v>
      </c>
      <c r="D14" s="309">
        <f t="shared" si="2"/>
        <v>2.1098941369260417E-2</v>
      </c>
      <c r="E14" s="259">
        <f t="shared" si="3"/>
        <v>1.936575419879541E-2</v>
      </c>
      <c r="F14" s="64">
        <f t="shared" si="4"/>
        <v>-0.12656361044584197</v>
      </c>
      <c r="H14" s="24">
        <v>3928.924</v>
      </c>
      <c r="I14" s="160">
        <v>4049.3210000000004</v>
      </c>
      <c r="J14" s="309">
        <f t="shared" si="5"/>
        <v>3.491157001051455E-2</v>
      </c>
      <c r="K14" s="259">
        <f t="shared" si="6"/>
        <v>3.5567386285679445E-2</v>
      </c>
      <c r="L14" s="64">
        <f t="shared" si="7"/>
        <v>3.0643758952832986E-2</v>
      </c>
      <c r="N14" s="39">
        <f t="shared" si="0"/>
        <v>8.0700250999272889</v>
      </c>
      <c r="O14" s="173">
        <f t="shared" si="1"/>
        <v>9.5225263147993129</v>
      </c>
      <c r="P14" s="64">
        <f t="shared" si="8"/>
        <v>0.17998719915816755</v>
      </c>
    </row>
    <row r="15" spans="1:17" ht="20.100000000000001" customHeight="1" x14ac:dyDescent="0.25">
      <c r="A15" s="13" t="s">
        <v>175</v>
      </c>
      <c r="B15" s="24">
        <v>5507.5899999999992</v>
      </c>
      <c r="C15" s="160">
        <v>6617.13</v>
      </c>
      <c r="D15" s="309">
        <f t="shared" si="2"/>
        <v>2.3868411987151179E-2</v>
      </c>
      <c r="E15" s="259">
        <f t="shared" si="3"/>
        <v>3.0135198591246998E-2</v>
      </c>
      <c r="F15" s="64">
        <f t="shared" si="4"/>
        <v>0.20145653543564446</v>
      </c>
      <c r="H15" s="24">
        <v>2317.5650000000001</v>
      </c>
      <c r="I15" s="160">
        <v>2834.2950000000001</v>
      </c>
      <c r="J15" s="309">
        <f t="shared" si="5"/>
        <v>2.0593381992478899E-2</v>
      </c>
      <c r="K15" s="259">
        <f t="shared" si="6"/>
        <v>2.4895152820082631E-2</v>
      </c>
      <c r="L15" s="64">
        <f t="shared" si="7"/>
        <v>0.22296246275724738</v>
      </c>
      <c r="N15" s="39">
        <f t="shared" si="0"/>
        <v>4.207947577797186</v>
      </c>
      <c r="O15" s="173">
        <f t="shared" si="1"/>
        <v>4.2832693327772011</v>
      </c>
      <c r="P15" s="64">
        <f t="shared" si="8"/>
        <v>1.7899879593900561E-2</v>
      </c>
    </row>
    <row r="16" spans="1:17" ht="20.100000000000001" customHeight="1" x14ac:dyDescent="0.25">
      <c r="A16" s="13" t="s">
        <v>171</v>
      </c>
      <c r="B16" s="24">
        <v>3352.67</v>
      </c>
      <c r="C16" s="160">
        <v>3133.7200000000003</v>
      </c>
      <c r="D16" s="309">
        <f t="shared" si="2"/>
        <v>1.452956897971021E-2</v>
      </c>
      <c r="E16" s="259">
        <f t="shared" si="3"/>
        <v>1.4271334329137035E-2</v>
      </c>
      <c r="F16" s="64">
        <f t="shared" si="4"/>
        <v>-6.5306158971804501E-2</v>
      </c>
      <c r="H16" s="24">
        <v>2144.9009999999998</v>
      </c>
      <c r="I16" s="160">
        <v>2008.1660000000002</v>
      </c>
      <c r="J16" s="309">
        <f t="shared" si="5"/>
        <v>1.9059126984162247E-2</v>
      </c>
      <c r="K16" s="259">
        <f t="shared" si="6"/>
        <v>1.7638812988095474E-2</v>
      </c>
      <c r="L16" s="64">
        <f t="shared" si="7"/>
        <v>-6.3748863001136039E-2</v>
      </c>
      <c r="N16" s="39">
        <f t="shared" si="0"/>
        <v>6.3975905770624593</v>
      </c>
      <c r="O16" s="173">
        <f t="shared" si="1"/>
        <v>6.4082496202596273</v>
      </c>
      <c r="P16" s="64">
        <f t="shared" si="8"/>
        <v>1.6661027411451334E-3</v>
      </c>
    </row>
    <row r="17" spans="1:16" ht="20.100000000000001" customHeight="1" x14ac:dyDescent="0.25">
      <c r="A17" s="13" t="s">
        <v>184</v>
      </c>
      <c r="B17" s="24">
        <v>2003.7399999999998</v>
      </c>
      <c r="C17" s="160">
        <v>2040.58</v>
      </c>
      <c r="D17" s="309">
        <f t="shared" si="2"/>
        <v>8.6836695968898012E-3</v>
      </c>
      <c r="E17" s="259">
        <f t="shared" si="3"/>
        <v>9.2930444983439636E-3</v>
      </c>
      <c r="F17" s="64">
        <f t="shared" si="4"/>
        <v>1.838561889267078E-2</v>
      </c>
      <c r="H17" s="24">
        <v>1731.3089999999997</v>
      </c>
      <c r="I17" s="160">
        <v>1920.366</v>
      </c>
      <c r="J17" s="309">
        <f t="shared" si="5"/>
        <v>1.5384037808655483E-2</v>
      </c>
      <c r="K17" s="259">
        <f t="shared" si="6"/>
        <v>1.6867617887513755E-2</v>
      </c>
      <c r="L17" s="64">
        <f t="shared" si="7"/>
        <v>0.10919887784329677</v>
      </c>
      <c r="N17" s="39">
        <f t="shared" si="0"/>
        <v>8.6403874754209617</v>
      </c>
      <c r="O17" s="173">
        <f t="shared" si="1"/>
        <v>9.4108831802722754</v>
      </c>
      <c r="P17" s="64">
        <f t="shared" si="8"/>
        <v>8.9173744469576002E-2</v>
      </c>
    </row>
    <row r="18" spans="1:16" ht="20.100000000000001" customHeight="1" x14ac:dyDescent="0.25">
      <c r="A18" s="13" t="s">
        <v>180</v>
      </c>
      <c r="B18" s="24">
        <v>1862.54</v>
      </c>
      <c r="C18" s="160">
        <v>2982.72</v>
      </c>
      <c r="D18" s="309">
        <f t="shared" si="2"/>
        <v>8.0717468189441411E-3</v>
      </c>
      <c r="E18" s="259">
        <f t="shared" si="3"/>
        <v>1.3583662334287559E-2</v>
      </c>
      <c r="F18" s="64">
        <f t="shared" si="4"/>
        <v>0.60142600964274584</v>
      </c>
      <c r="H18" s="24">
        <v>907.26100000000019</v>
      </c>
      <c r="I18" s="160">
        <v>1593.867</v>
      </c>
      <c r="J18" s="309">
        <f t="shared" si="5"/>
        <v>8.0617252762612487E-3</v>
      </c>
      <c r="K18" s="259">
        <f t="shared" si="6"/>
        <v>1.3999799787914328E-2</v>
      </c>
      <c r="L18" s="64">
        <f t="shared" si="7"/>
        <v>0.75678994247520792</v>
      </c>
      <c r="N18" s="39">
        <f t="shared" si="0"/>
        <v>4.871095385870909</v>
      </c>
      <c r="O18" s="173">
        <f t="shared" si="1"/>
        <v>5.343669536530415</v>
      </c>
      <c r="P18" s="64">
        <f t="shared" si="8"/>
        <v>9.7015991932790688E-2</v>
      </c>
    </row>
    <row r="19" spans="1:16" ht="20.100000000000001" customHeight="1" x14ac:dyDescent="0.25">
      <c r="A19" s="13" t="s">
        <v>183</v>
      </c>
      <c r="B19" s="24">
        <v>106.05000000000001</v>
      </c>
      <c r="C19" s="160">
        <v>536.97</v>
      </c>
      <c r="D19" s="309">
        <f t="shared" si="2"/>
        <v>4.5959214306754554E-4</v>
      </c>
      <c r="E19" s="259">
        <f t="shared" si="3"/>
        <v>2.4454253713531247E-3</v>
      </c>
      <c r="F19" s="64">
        <f t="shared" si="4"/>
        <v>4.0633663366336634</v>
      </c>
      <c r="H19" s="24">
        <v>288.74400000000003</v>
      </c>
      <c r="I19" s="160">
        <v>1510.877</v>
      </c>
      <c r="J19" s="309">
        <f t="shared" si="5"/>
        <v>2.5657168148622918E-3</v>
      </c>
      <c r="K19" s="259">
        <f t="shared" si="6"/>
        <v>1.3270853530542156E-2</v>
      </c>
      <c r="L19" s="64">
        <f t="shared" si="7"/>
        <v>4.2325831878757647</v>
      </c>
      <c r="N19" s="39">
        <f t="shared" si="0"/>
        <v>27.227157001414426</v>
      </c>
      <c r="O19" s="173">
        <f t="shared" si="1"/>
        <v>28.137084008417599</v>
      </c>
      <c r="P19" s="64">
        <f t="shared" si="8"/>
        <v>3.3419831786179618E-2</v>
      </c>
    </row>
    <row r="20" spans="1:16" ht="20.100000000000001" customHeight="1" x14ac:dyDescent="0.25">
      <c r="A20" s="13" t="s">
        <v>165</v>
      </c>
      <c r="B20" s="24">
        <v>2554.98</v>
      </c>
      <c r="C20" s="160">
        <v>2597.9700000000003</v>
      </c>
      <c r="D20" s="309">
        <f t="shared" si="2"/>
        <v>1.10725953200822E-2</v>
      </c>
      <c r="E20" s="259">
        <f t="shared" si="3"/>
        <v>1.183146498317276E-2</v>
      </c>
      <c r="F20" s="64">
        <f t="shared" si="4"/>
        <v>1.6825963412629544E-2</v>
      </c>
      <c r="H20" s="24">
        <v>1125.2670000000001</v>
      </c>
      <c r="I20" s="160">
        <v>1262.5220000000002</v>
      </c>
      <c r="J20" s="309">
        <f t="shared" si="5"/>
        <v>9.9988795026377912E-3</v>
      </c>
      <c r="K20" s="259">
        <f t="shared" si="6"/>
        <v>1.1089416637547032E-2</v>
      </c>
      <c r="L20" s="64">
        <f t="shared" si="7"/>
        <v>0.12197549559349034</v>
      </c>
      <c r="N20" s="39">
        <f t="shared" si="0"/>
        <v>4.404210600474368</v>
      </c>
      <c r="O20" s="173">
        <f t="shared" si="1"/>
        <v>4.859648109870399</v>
      </c>
      <c r="P20" s="64">
        <f t="shared" si="8"/>
        <v>0.10340956659678736</v>
      </c>
    </row>
    <row r="21" spans="1:16" ht="20.100000000000001" customHeight="1" x14ac:dyDescent="0.25">
      <c r="A21" s="13" t="s">
        <v>173</v>
      </c>
      <c r="B21" s="24">
        <v>2507.7000000000003</v>
      </c>
      <c r="C21" s="160">
        <v>2533.23</v>
      </c>
      <c r="D21" s="309">
        <f t="shared" si="2"/>
        <v>1.0867696531546289E-2</v>
      </c>
      <c r="E21" s="259">
        <f t="shared" si="3"/>
        <v>1.1536631308030012E-2</v>
      </c>
      <c r="F21" s="64">
        <f t="shared" si="4"/>
        <v>1.0180643617657512E-2</v>
      </c>
      <c r="H21" s="24">
        <v>863.76800000000003</v>
      </c>
      <c r="I21" s="160">
        <v>922.38100000000009</v>
      </c>
      <c r="J21" s="309">
        <f t="shared" si="5"/>
        <v>7.6752558728145764E-3</v>
      </c>
      <c r="K21" s="259">
        <f t="shared" si="6"/>
        <v>8.1017734404289742E-3</v>
      </c>
      <c r="L21" s="64">
        <f t="shared" si="7"/>
        <v>6.7857341323133133E-2</v>
      </c>
      <c r="N21" s="39">
        <f t="shared" si="0"/>
        <v>3.4444630537943133</v>
      </c>
      <c r="O21" s="173">
        <f t="shared" si="1"/>
        <v>3.6411261511982729</v>
      </c>
      <c r="P21" s="64">
        <f t="shared" si="8"/>
        <v>5.7095429485684759E-2</v>
      </c>
    </row>
    <row r="22" spans="1:16" ht="20.100000000000001" customHeight="1" x14ac:dyDescent="0.25">
      <c r="A22" s="13" t="s">
        <v>202</v>
      </c>
      <c r="B22" s="24">
        <v>160.57999999999998</v>
      </c>
      <c r="C22" s="160">
        <v>621.14</v>
      </c>
      <c r="D22" s="309">
        <f t="shared" si="2"/>
        <v>6.9591047933792026E-4</v>
      </c>
      <c r="E22" s="259">
        <f t="shared" si="3"/>
        <v>2.8287455819920658E-3</v>
      </c>
      <c r="F22" s="64">
        <f t="shared" si="4"/>
        <v>2.8681031261676426</v>
      </c>
      <c r="H22" s="24">
        <v>109.16999999999999</v>
      </c>
      <c r="I22" s="160">
        <v>785.14899999999989</v>
      </c>
      <c r="J22" s="309">
        <f t="shared" si="5"/>
        <v>9.700610391160209E-4</v>
      </c>
      <c r="K22" s="259">
        <f t="shared" si="6"/>
        <v>6.8963902280937779E-3</v>
      </c>
      <c r="L22" s="64">
        <f t="shared" si="7"/>
        <v>6.1919849775579374</v>
      </c>
      <c r="N22" s="39">
        <f t="shared" si="0"/>
        <v>6.7984805081579269</v>
      </c>
      <c r="O22" s="173">
        <f t="shared" si="1"/>
        <v>12.640451428019446</v>
      </c>
      <c r="P22" s="64">
        <f t="shared" si="8"/>
        <v>0.85930538638029019</v>
      </c>
    </row>
    <row r="23" spans="1:16" ht="20.100000000000001" customHeight="1" x14ac:dyDescent="0.25">
      <c r="A23" s="13" t="s">
        <v>189</v>
      </c>
      <c r="B23" s="24">
        <v>443.15999999999997</v>
      </c>
      <c r="C23" s="160">
        <v>1029.75</v>
      </c>
      <c r="D23" s="309">
        <f t="shared" si="2"/>
        <v>1.9205361067592026E-3</v>
      </c>
      <c r="E23" s="259">
        <f t="shared" si="3"/>
        <v>4.6896042165314265E-3</v>
      </c>
      <c r="F23" s="64">
        <f t="shared" si="4"/>
        <v>1.3236528567560251</v>
      </c>
      <c r="H23" s="24">
        <v>393.82499999999999</v>
      </c>
      <c r="I23" s="160">
        <v>747.40300000000002</v>
      </c>
      <c r="J23" s="309">
        <f t="shared" si="5"/>
        <v>3.4994438832084544E-3</v>
      </c>
      <c r="K23" s="259">
        <f t="shared" si="6"/>
        <v>6.5648466031899355E-3</v>
      </c>
      <c r="L23" s="64">
        <f t="shared" si="7"/>
        <v>0.89780486256586056</v>
      </c>
      <c r="N23" s="39">
        <f t="shared" si="0"/>
        <v>8.8867451936095314</v>
      </c>
      <c r="O23" s="173">
        <f t="shared" si="1"/>
        <v>7.2581014809419759</v>
      </c>
      <c r="P23" s="64">
        <f t="shared" si="8"/>
        <v>-0.1832666153001343</v>
      </c>
    </row>
    <row r="24" spans="1:16" ht="20.100000000000001" customHeight="1" x14ac:dyDescent="0.25">
      <c r="A24" s="13" t="s">
        <v>174</v>
      </c>
      <c r="B24" s="24">
        <v>1138.8999999999999</v>
      </c>
      <c r="C24" s="160">
        <v>1112.3899999999999</v>
      </c>
      <c r="D24" s="309">
        <f t="shared" si="2"/>
        <v>4.9356859192798445E-3</v>
      </c>
      <c r="E24" s="259">
        <f t="shared" si="3"/>
        <v>5.0659566248384483E-3</v>
      </c>
      <c r="F24" s="64">
        <f t="shared" si="4"/>
        <v>-2.3276846079550439E-2</v>
      </c>
      <c r="H24" s="24">
        <v>646.48</v>
      </c>
      <c r="I24" s="160">
        <v>610.96600000000012</v>
      </c>
      <c r="J24" s="309">
        <f t="shared" si="5"/>
        <v>5.7444816393489541E-3</v>
      </c>
      <c r="K24" s="259">
        <f t="shared" si="6"/>
        <v>5.3664463077677544E-3</v>
      </c>
      <c r="L24" s="64">
        <f t="shared" si="7"/>
        <v>-5.493441405766597E-2</v>
      </c>
      <c r="N24" s="39">
        <f t="shared" si="0"/>
        <v>5.676354377030469</v>
      </c>
      <c r="O24" s="173">
        <f t="shared" si="1"/>
        <v>5.4923722795062897</v>
      </c>
      <c r="P24" s="64">
        <f t="shared" si="8"/>
        <v>-3.2412017521081506E-2</v>
      </c>
    </row>
    <row r="25" spans="1:16" ht="20.100000000000001" customHeight="1" x14ac:dyDescent="0.25">
      <c r="A25" s="13" t="s">
        <v>177</v>
      </c>
      <c r="B25" s="24">
        <v>886.36000000000013</v>
      </c>
      <c r="C25" s="160">
        <v>990.17</v>
      </c>
      <c r="D25" s="309">
        <f t="shared" si="2"/>
        <v>3.8412455627472859E-3</v>
      </c>
      <c r="E25" s="259">
        <f t="shared" si="3"/>
        <v>4.5093521797357821E-3</v>
      </c>
      <c r="F25" s="64">
        <f t="shared" si="4"/>
        <v>0.11711945484904533</v>
      </c>
      <c r="H25" s="24">
        <v>546.69799999999998</v>
      </c>
      <c r="I25" s="160">
        <v>565.14499999999998</v>
      </c>
      <c r="J25" s="309">
        <f t="shared" si="5"/>
        <v>4.857840340410831E-3</v>
      </c>
      <c r="K25" s="259">
        <f t="shared" si="6"/>
        <v>4.9639755708229373E-3</v>
      </c>
      <c r="L25" s="64">
        <f t="shared" si="7"/>
        <v>3.3742578169300055E-2</v>
      </c>
      <c r="N25" s="39">
        <f t="shared" si="0"/>
        <v>6.167900176000721</v>
      </c>
      <c r="O25" s="173">
        <f t="shared" si="1"/>
        <v>5.7075552682872646</v>
      </c>
      <c r="P25" s="64">
        <f t="shared" si="8"/>
        <v>-7.4635596325740974E-2</v>
      </c>
    </row>
    <row r="26" spans="1:16" ht="20.100000000000001" customHeight="1" x14ac:dyDescent="0.25">
      <c r="A26" s="13" t="s">
        <v>192</v>
      </c>
      <c r="B26" s="24">
        <v>765.68</v>
      </c>
      <c r="C26" s="160">
        <v>1270.1699999999998</v>
      </c>
      <c r="D26" s="309">
        <f t="shared" si="2"/>
        <v>3.318250939216956E-3</v>
      </c>
      <c r="E26" s="259">
        <f t="shared" si="3"/>
        <v>5.7845055476685803E-3</v>
      </c>
      <c r="F26" s="64">
        <f t="shared" si="4"/>
        <v>0.65887838261414677</v>
      </c>
      <c r="H26" s="24">
        <v>379.59700000000004</v>
      </c>
      <c r="I26" s="160">
        <v>563.83100000000002</v>
      </c>
      <c r="J26" s="309">
        <f t="shared" si="5"/>
        <v>3.3730169484778262E-3</v>
      </c>
      <c r="K26" s="259">
        <f t="shared" si="6"/>
        <v>4.9524339949440725E-3</v>
      </c>
      <c r="L26" s="64">
        <f t="shared" si="7"/>
        <v>0.48534103272681284</v>
      </c>
      <c r="N26" s="39">
        <f t="shared" si="0"/>
        <v>4.9576454915891768</v>
      </c>
      <c r="O26" s="173">
        <f t="shared" si="1"/>
        <v>4.4390199737043083</v>
      </c>
      <c r="P26" s="64">
        <f t="shared" si="8"/>
        <v>-0.1046112552349165</v>
      </c>
    </row>
    <row r="27" spans="1:16" ht="20.100000000000001" customHeight="1" x14ac:dyDescent="0.25">
      <c r="A27" s="13" t="s">
        <v>181</v>
      </c>
      <c r="B27" s="24">
        <v>534.3900000000001</v>
      </c>
      <c r="C27" s="160">
        <v>673.93999999999994</v>
      </c>
      <c r="D27" s="309">
        <f t="shared" si="2"/>
        <v>2.3159023605267863E-3</v>
      </c>
      <c r="E27" s="259">
        <f t="shared" si="3"/>
        <v>3.069203074230822E-3</v>
      </c>
      <c r="F27" s="64">
        <f t="shared" si="4"/>
        <v>0.26113886861655311</v>
      </c>
      <c r="H27" s="24">
        <v>344.66699999999997</v>
      </c>
      <c r="I27" s="160">
        <v>526.03600000000006</v>
      </c>
      <c r="J27" s="309">
        <f t="shared" si="5"/>
        <v>3.0626365134102922E-3</v>
      </c>
      <c r="K27" s="259">
        <f t="shared" si="6"/>
        <v>4.6204599764191759E-3</v>
      </c>
      <c r="L27" s="64">
        <f t="shared" si="7"/>
        <v>0.5262151583992668</v>
      </c>
      <c r="N27" s="39">
        <f t="shared" ref="N27" si="9">(H27/B27)*10</f>
        <v>6.4497277269409974</v>
      </c>
      <c r="O27" s="173">
        <f t="shared" ref="O27" si="10">(I27/C27)*10</f>
        <v>7.8053832685402282</v>
      </c>
      <c r="P27" s="64">
        <f t="shared" ref="P27" si="11">(O27-N27)/N27</f>
        <v>0.21018802637769587</v>
      </c>
    </row>
    <row r="28" spans="1:16" ht="20.100000000000001" customHeight="1" x14ac:dyDescent="0.25">
      <c r="A28" s="13" t="s">
        <v>179</v>
      </c>
      <c r="B28" s="24">
        <v>487.85</v>
      </c>
      <c r="C28" s="160">
        <v>485.77000000000004</v>
      </c>
      <c r="D28" s="309">
        <f t="shared" si="2"/>
        <v>2.1142105327251492E-3</v>
      </c>
      <c r="E28" s="259">
        <f t="shared" si="3"/>
        <v>2.2122544697882698E-3</v>
      </c>
      <c r="F28" s="64">
        <f t="shared" si="4"/>
        <v>-4.2636056164804424E-3</v>
      </c>
      <c r="H28" s="24">
        <v>374.31200000000001</v>
      </c>
      <c r="I28" s="160">
        <v>458.798</v>
      </c>
      <c r="J28" s="309">
        <f t="shared" si="5"/>
        <v>3.3260555800457641E-3</v>
      </c>
      <c r="K28" s="259">
        <f t="shared" si="6"/>
        <v>4.0298720929007993E-3</v>
      </c>
      <c r="L28" s="64">
        <f t="shared" si="7"/>
        <v>0.22571010280194059</v>
      </c>
      <c r="N28" s="39">
        <f t="shared" si="0"/>
        <v>7.6726862765194213</v>
      </c>
      <c r="O28" s="173">
        <f t="shared" si="1"/>
        <v>9.4447578071927047</v>
      </c>
      <c r="P28" s="64">
        <f t="shared" si="8"/>
        <v>0.23095842405238448</v>
      </c>
    </row>
    <row r="29" spans="1:16" ht="20.100000000000001" customHeight="1" x14ac:dyDescent="0.25">
      <c r="A29" s="13" t="s">
        <v>230</v>
      </c>
      <c r="B29" s="24">
        <v>604.35</v>
      </c>
      <c r="C29" s="160">
        <v>506.15</v>
      </c>
      <c r="D29" s="309">
        <f t="shared" si="2"/>
        <v>2.61909016183754E-3</v>
      </c>
      <c r="E29" s="259">
        <f t="shared" si="3"/>
        <v>2.3050674184970925E-3</v>
      </c>
      <c r="F29" s="64">
        <f>(C29-B29)/B29</f>
        <v>-0.16248862414163984</v>
      </c>
      <c r="H29" s="24">
        <v>430.18199999999996</v>
      </c>
      <c r="I29" s="160">
        <v>409.11799999999994</v>
      </c>
      <c r="J29" s="309">
        <f t="shared" si="5"/>
        <v>3.8225043320418441E-3</v>
      </c>
      <c r="K29" s="259">
        <f t="shared" si="6"/>
        <v>3.5935056624121922E-3</v>
      </c>
      <c r="L29" s="64">
        <f>(I29-H29)/H29</f>
        <v>-4.8965321654555569E-2</v>
      </c>
      <c r="N29" s="39">
        <f t="shared" si="0"/>
        <v>7.1180938198064023</v>
      </c>
      <c r="O29" s="173">
        <f t="shared" si="1"/>
        <v>8.0829398399683878</v>
      </c>
      <c r="P29" s="64">
        <f>(O29-N29)/N29</f>
        <v>0.13554837075584195</v>
      </c>
    </row>
    <row r="30" spans="1:16" ht="20.100000000000001" customHeight="1" x14ac:dyDescent="0.25">
      <c r="A30" s="13" t="s">
        <v>188</v>
      </c>
      <c r="B30" s="24">
        <v>428.34999999999997</v>
      </c>
      <c r="C30" s="160">
        <v>585.34</v>
      </c>
      <c r="D30" s="309">
        <f t="shared" si="2"/>
        <v>1.85635355476646E-3</v>
      </c>
      <c r="E30" s="259">
        <f t="shared" si="3"/>
        <v>2.6657081156635154E-3</v>
      </c>
      <c r="F30" s="64">
        <f t="shared" si="4"/>
        <v>0.36649935800163436</v>
      </c>
      <c r="H30" s="24">
        <v>203.732</v>
      </c>
      <c r="I30" s="160">
        <v>388.9</v>
      </c>
      <c r="J30" s="309">
        <f t="shared" si="5"/>
        <v>1.8103185455819841E-3</v>
      </c>
      <c r="K30" s="259">
        <f t="shared" si="6"/>
        <v>3.4159199842395144E-3</v>
      </c>
      <c r="L30" s="64">
        <f t="shared" si="7"/>
        <v>0.90888029371919965</v>
      </c>
      <c r="N30" s="39">
        <f t="shared" si="0"/>
        <v>4.7562040387533564</v>
      </c>
      <c r="O30" s="173">
        <f t="shared" si="1"/>
        <v>6.6440017767451387</v>
      </c>
      <c r="P30" s="64">
        <f t="shared" si="8"/>
        <v>0.39691268974377114</v>
      </c>
    </row>
    <row r="31" spans="1:16" ht="20.100000000000001" customHeight="1" x14ac:dyDescent="0.25">
      <c r="A31" s="13" t="s">
        <v>199</v>
      </c>
      <c r="B31" s="24">
        <v>1126.8399999999999</v>
      </c>
      <c r="C31" s="160">
        <v>615.95000000000005</v>
      </c>
      <c r="D31" s="309">
        <f t="shared" si="2"/>
        <v>4.8834211267725879E-3</v>
      </c>
      <c r="E31" s="259">
        <f t="shared" si="3"/>
        <v>2.8051097034935977E-3</v>
      </c>
      <c r="F31" s="64">
        <f t="shared" si="4"/>
        <v>-0.45338291150473886</v>
      </c>
      <c r="H31" s="24">
        <v>641.71799999999996</v>
      </c>
      <c r="I31" s="160">
        <v>362.25300000000004</v>
      </c>
      <c r="J31" s="309">
        <f t="shared" si="5"/>
        <v>5.7021675359481064E-3</v>
      </c>
      <c r="K31" s="259">
        <f t="shared" si="6"/>
        <v>3.1818649062759501E-3</v>
      </c>
      <c r="L31" s="64">
        <f t="shared" si="7"/>
        <v>-0.43549503052742783</v>
      </c>
      <c r="N31" s="39">
        <f t="shared" si="0"/>
        <v>5.6948457633736824</v>
      </c>
      <c r="O31" s="173">
        <f t="shared" si="1"/>
        <v>5.8812078902508329</v>
      </c>
      <c r="P31" s="64">
        <f t="shared" si="8"/>
        <v>3.2724701356397705E-2</v>
      </c>
    </row>
    <row r="32" spans="1:16" ht="20.100000000000001" customHeight="1" thickBot="1" x14ac:dyDescent="0.3">
      <c r="A32" s="13" t="s">
        <v>17</v>
      </c>
      <c r="B32" s="24">
        <f>B33-SUM(B7:B31)</f>
        <v>9120.5599999999686</v>
      </c>
      <c r="C32" s="160">
        <f>C33-SUM(C7:C31)</f>
        <v>7251.6599999999162</v>
      </c>
      <c r="D32" s="309">
        <f t="shared" si="2"/>
        <v>3.9526051073796496E-2</v>
      </c>
      <c r="E32" s="259">
        <f t="shared" si="3"/>
        <v>3.3024923828940893E-2</v>
      </c>
      <c r="F32" s="64">
        <f t="shared" si="4"/>
        <v>-0.20491066338032521</v>
      </c>
      <c r="H32" s="24">
        <f>H33-SUM(H7:H31)</f>
        <v>5897.8559999999852</v>
      </c>
      <c r="I32" s="160">
        <f>I33-SUM(I7:I31)</f>
        <v>5005.2889999999461</v>
      </c>
      <c r="J32" s="309">
        <f t="shared" si="5"/>
        <v>5.2407074470244987E-2</v>
      </c>
      <c r="K32" s="259">
        <f t="shared" si="6"/>
        <v>4.3964172594481953E-2</v>
      </c>
      <c r="L32" s="64">
        <f t="shared" si="7"/>
        <v>-0.15133753689477011</v>
      </c>
      <c r="N32" s="39">
        <f t="shared" si="0"/>
        <v>6.4665502995430169</v>
      </c>
      <c r="O32" s="173">
        <f t="shared" si="1"/>
        <v>6.9022665155288632</v>
      </c>
      <c r="P32" s="64">
        <f t="shared" si="8"/>
        <v>6.7380008784071133E-2</v>
      </c>
    </row>
    <row r="33" spans="1:16" ht="26.25" customHeight="1" thickBot="1" x14ac:dyDescent="0.3">
      <c r="A33" s="17" t="s">
        <v>18</v>
      </c>
      <c r="B33" s="22">
        <v>230748.07</v>
      </c>
      <c r="C33" s="165">
        <v>219581.42999999996</v>
      </c>
      <c r="D33" s="305">
        <f>SUM(D7:D32)</f>
        <v>1</v>
      </c>
      <c r="E33" s="306">
        <f>SUM(E7:E32)</f>
        <v>1</v>
      </c>
      <c r="F33" s="69">
        <f t="shared" si="4"/>
        <v>-4.8393210829455878E-2</v>
      </c>
      <c r="G33" s="2"/>
      <c r="H33" s="22">
        <v>112539.30999999998</v>
      </c>
      <c r="I33" s="165">
        <v>113849.27099999994</v>
      </c>
      <c r="J33" s="305">
        <f>SUM(J7:J32)</f>
        <v>1.0000000000000002</v>
      </c>
      <c r="K33" s="306">
        <f>SUM(K7:K32)</f>
        <v>0.99999999999999989</v>
      </c>
      <c r="L33" s="69">
        <f t="shared" si="7"/>
        <v>1.1640030492455945E-2</v>
      </c>
      <c r="N33" s="34">
        <f t="shared" si="0"/>
        <v>4.8771506517909327</v>
      </c>
      <c r="O33" s="166">
        <f t="shared" si="1"/>
        <v>5.1848314768694213</v>
      </c>
      <c r="P33" s="69">
        <f t="shared" si="8"/>
        <v>6.3086184341159424E-2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L5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164</v>
      </c>
      <c r="B39" s="45">
        <v>72961.58</v>
      </c>
      <c r="C39" s="167">
        <v>72036.5</v>
      </c>
      <c r="D39" s="309">
        <f t="shared" ref="D39:D61" si="12">B39/$B$62</f>
        <v>0.41305132396896371</v>
      </c>
      <c r="E39" s="308">
        <f t="shared" ref="E39:E61" si="13">C39/$C$62</f>
        <v>0.41722935129846639</v>
      </c>
      <c r="F39" s="64">
        <f>(C39-B39)/B39</f>
        <v>-1.2679001743109205E-2</v>
      </c>
      <c r="H39" s="45">
        <v>29024.512000000002</v>
      </c>
      <c r="I39" s="167">
        <v>29282.329000000002</v>
      </c>
      <c r="J39" s="309">
        <f t="shared" ref="J39:J61" si="14">H39/$H$62</f>
        <v>0.38867684237293476</v>
      </c>
      <c r="K39" s="308">
        <f t="shared" ref="K39:K61" si="15">I39/$I$62</f>
        <v>0.39253189450021569</v>
      </c>
      <c r="L39" s="64">
        <f>(I39-H39)/H39</f>
        <v>8.8827333255421855E-3</v>
      </c>
      <c r="N39" s="39">
        <f t="shared" ref="N39:N62" si="16">(H39/B39)*10</f>
        <v>3.9780542033218032</v>
      </c>
      <c r="O39" s="172">
        <f t="shared" ref="O39:O62" si="17">(I39/C39)*10</f>
        <v>4.0649294454894394</v>
      </c>
      <c r="P39" s="73">
        <f t="shared" si="8"/>
        <v>2.1838627059202104E-2</v>
      </c>
    </row>
    <row r="40" spans="1:16" ht="20.100000000000001" customHeight="1" x14ac:dyDescent="0.25">
      <c r="A40" s="44" t="s">
        <v>169</v>
      </c>
      <c r="B40" s="24">
        <v>37299.94</v>
      </c>
      <c r="C40" s="160">
        <v>33281.25</v>
      </c>
      <c r="D40" s="309">
        <f t="shared" si="12"/>
        <v>0.21116304774324937</v>
      </c>
      <c r="E40" s="259">
        <f t="shared" si="13"/>
        <v>0.1927622017713532</v>
      </c>
      <c r="F40" s="64">
        <f t="shared" ref="F40:F62" si="18">(C40-B40)/B40</f>
        <v>-0.10773985159225463</v>
      </c>
      <c r="H40" s="24">
        <v>14987.960000000001</v>
      </c>
      <c r="I40" s="160">
        <v>13365.203</v>
      </c>
      <c r="J40" s="309">
        <f t="shared" si="14"/>
        <v>0.20070873082764842</v>
      </c>
      <c r="K40" s="259">
        <f t="shared" si="15"/>
        <v>0.17916158424317841</v>
      </c>
      <c r="L40" s="64">
        <f t="shared" ref="L40:L62" si="19">(I40-H40)/H40</f>
        <v>-0.10827070528610974</v>
      </c>
      <c r="N40" s="39">
        <f t="shared" si="16"/>
        <v>4.0182263027768945</v>
      </c>
      <c r="O40" s="173">
        <f t="shared" si="17"/>
        <v>4.0158356431924878</v>
      </c>
      <c r="P40" s="64">
        <f t="shared" si="8"/>
        <v>-5.9495394342390275E-4</v>
      </c>
    </row>
    <row r="41" spans="1:16" ht="20.100000000000001" customHeight="1" x14ac:dyDescent="0.25">
      <c r="A41" s="44" t="s">
        <v>170</v>
      </c>
      <c r="B41" s="24">
        <v>32258.01</v>
      </c>
      <c r="C41" s="160">
        <v>27796.91</v>
      </c>
      <c r="D41" s="309">
        <f t="shared" si="12"/>
        <v>0.18261958881789661</v>
      </c>
      <c r="E41" s="259">
        <f t="shared" si="13"/>
        <v>0.16099736560496211</v>
      </c>
      <c r="F41" s="64">
        <f t="shared" si="18"/>
        <v>-0.13829433371742395</v>
      </c>
      <c r="H41" s="24">
        <v>13060.106</v>
      </c>
      <c r="I41" s="160">
        <v>11426.698999999999</v>
      </c>
      <c r="J41" s="309">
        <f t="shared" si="14"/>
        <v>0.17489220012160134</v>
      </c>
      <c r="K41" s="259">
        <f t="shared" si="15"/>
        <v>0.15317578756640976</v>
      </c>
      <c r="L41" s="64">
        <f t="shared" si="19"/>
        <v>-0.1250684335946432</v>
      </c>
      <c r="N41" s="39">
        <f t="shared" si="16"/>
        <v>4.0486397022010969</v>
      </c>
      <c r="O41" s="173">
        <f t="shared" si="17"/>
        <v>4.1107802989612869</v>
      </c>
      <c r="P41" s="64">
        <f t="shared" si="8"/>
        <v>1.5348512421692266E-2</v>
      </c>
    </row>
    <row r="42" spans="1:16" ht="20.100000000000001" customHeight="1" x14ac:dyDescent="0.25">
      <c r="A42" s="44" t="s">
        <v>168</v>
      </c>
      <c r="B42" s="24">
        <v>12235.32</v>
      </c>
      <c r="C42" s="160">
        <v>14502.9</v>
      </c>
      <c r="D42" s="309">
        <f t="shared" si="12"/>
        <v>6.9266799392007972E-2</v>
      </c>
      <c r="E42" s="259">
        <f t="shared" si="13"/>
        <v>8.3999577421814325E-2</v>
      </c>
      <c r="F42" s="64">
        <f t="shared" si="18"/>
        <v>0.18533066564666884</v>
      </c>
      <c r="H42" s="24">
        <v>5965.9580000000005</v>
      </c>
      <c r="I42" s="160">
        <v>6793.0619999999999</v>
      </c>
      <c r="J42" s="309">
        <f t="shared" si="14"/>
        <v>7.9892117296220144E-2</v>
      </c>
      <c r="K42" s="259">
        <f t="shared" si="15"/>
        <v>9.1061523703166641E-2</v>
      </c>
      <c r="L42" s="64">
        <f t="shared" si="19"/>
        <v>0.13863724820054035</v>
      </c>
      <c r="N42" s="39">
        <f t="shared" si="16"/>
        <v>4.8760130507416237</v>
      </c>
      <c r="O42" s="173">
        <f t="shared" si="17"/>
        <v>4.6839335581159629</v>
      </c>
      <c r="P42" s="64">
        <f t="shared" si="8"/>
        <v>-3.9392735545784936E-2</v>
      </c>
    </row>
    <row r="43" spans="1:16" ht="20.100000000000001" customHeight="1" x14ac:dyDescent="0.25">
      <c r="A43" s="44" t="s">
        <v>176</v>
      </c>
      <c r="B43" s="24">
        <v>4779.4400000000005</v>
      </c>
      <c r="C43" s="160">
        <v>5760.9800000000005</v>
      </c>
      <c r="D43" s="309">
        <f t="shared" si="12"/>
        <v>2.7057446122057995E-2</v>
      </c>
      <c r="E43" s="259">
        <f t="shared" si="13"/>
        <v>3.3367111786989083E-2</v>
      </c>
      <c r="F43" s="64">
        <f t="shared" si="18"/>
        <v>0.20536715598480154</v>
      </c>
      <c r="H43" s="24">
        <v>3433.8829999999998</v>
      </c>
      <c r="I43" s="160">
        <v>4088.2129999999997</v>
      </c>
      <c r="J43" s="309">
        <f t="shared" si="14"/>
        <v>4.5984263284705708E-2</v>
      </c>
      <c r="K43" s="259">
        <f t="shared" si="15"/>
        <v>5.4802812782084723E-2</v>
      </c>
      <c r="L43" s="64">
        <f t="shared" si="19"/>
        <v>0.19055104673047973</v>
      </c>
      <c r="N43" s="39">
        <f t="shared" si="16"/>
        <v>7.1846973704032262</v>
      </c>
      <c r="O43" s="173">
        <f t="shared" si="17"/>
        <v>7.0963846428906185</v>
      </c>
      <c r="P43" s="64">
        <f t="shared" si="8"/>
        <v>-1.2291781123085953E-2</v>
      </c>
    </row>
    <row r="44" spans="1:16" ht="20.100000000000001" customHeight="1" x14ac:dyDescent="0.25">
      <c r="A44" s="44" t="s">
        <v>175</v>
      </c>
      <c r="B44" s="24">
        <v>5507.5899999999992</v>
      </c>
      <c r="C44" s="160">
        <v>6617.13</v>
      </c>
      <c r="D44" s="309">
        <f t="shared" si="12"/>
        <v>3.1179661150131679E-2</v>
      </c>
      <c r="E44" s="259">
        <f t="shared" si="13"/>
        <v>3.832586060341106E-2</v>
      </c>
      <c r="F44" s="64">
        <f t="shared" si="18"/>
        <v>0.20145653543564446</v>
      </c>
      <c r="H44" s="24">
        <v>2317.5650000000001</v>
      </c>
      <c r="I44" s="160">
        <v>2834.2950000000001</v>
      </c>
      <c r="J44" s="309">
        <f t="shared" si="14"/>
        <v>3.1035279635159087E-2</v>
      </c>
      <c r="K44" s="259">
        <f t="shared" si="15"/>
        <v>3.7993944604696191E-2</v>
      </c>
      <c r="L44" s="64">
        <f t="shared" si="19"/>
        <v>0.22296246275724738</v>
      </c>
      <c r="N44" s="39">
        <f t="shared" si="16"/>
        <v>4.207947577797186</v>
      </c>
      <c r="O44" s="173">
        <f t="shared" si="17"/>
        <v>4.2832693327772011</v>
      </c>
      <c r="P44" s="64">
        <f t="shared" si="8"/>
        <v>1.7899879593900561E-2</v>
      </c>
    </row>
    <row r="45" spans="1:16" ht="20.100000000000001" customHeight="1" x14ac:dyDescent="0.25">
      <c r="A45" s="44" t="s">
        <v>180</v>
      </c>
      <c r="B45" s="24">
        <v>1862.54</v>
      </c>
      <c r="C45" s="160">
        <v>2982.72</v>
      </c>
      <c r="D45" s="309">
        <f t="shared" si="12"/>
        <v>1.0544242777433734E-2</v>
      </c>
      <c r="E45" s="259">
        <f t="shared" si="13"/>
        <v>1.7275663458176917E-2</v>
      </c>
      <c r="F45" s="64">
        <f t="shared" si="18"/>
        <v>0.60142600964274584</v>
      </c>
      <c r="H45" s="24">
        <v>907.26100000000019</v>
      </c>
      <c r="I45" s="160">
        <v>1593.867</v>
      </c>
      <c r="J45" s="309">
        <f t="shared" si="14"/>
        <v>1.2149432200207576E-2</v>
      </c>
      <c r="K45" s="259">
        <f t="shared" si="15"/>
        <v>2.1365910925028375E-2</v>
      </c>
      <c r="L45" s="64">
        <f t="shared" si="19"/>
        <v>0.75678994247520792</v>
      </c>
      <c r="N45" s="39">
        <f t="shared" si="16"/>
        <v>4.871095385870909</v>
      </c>
      <c r="O45" s="173">
        <f t="shared" si="17"/>
        <v>5.343669536530415</v>
      </c>
      <c r="P45" s="64">
        <f t="shared" si="8"/>
        <v>9.7015991932790688E-2</v>
      </c>
    </row>
    <row r="46" spans="1:16" ht="20.100000000000001" customHeight="1" x14ac:dyDescent="0.25">
      <c r="A46" s="44" t="s">
        <v>173</v>
      </c>
      <c r="B46" s="24">
        <v>2507.7000000000003</v>
      </c>
      <c r="C46" s="160">
        <v>2533.23</v>
      </c>
      <c r="D46" s="309">
        <f t="shared" si="12"/>
        <v>1.4196633421548305E-2</v>
      </c>
      <c r="E46" s="259">
        <f t="shared" si="13"/>
        <v>1.4672255170501259E-2</v>
      </c>
      <c r="F46" s="64">
        <f t="shared" si="18"/>
        <v>1.0180643617657512E-2</v>
      </c>
      <c r="H46" s="24">
        <v>863.76800000000003</v>
      </c>
      <c r="I46" s="160">
        <v>922.38100000000009</v>
      </c>
      <c r="J46" s="309">
        <f t="shared" si="14"/>
        <v>1.1567003048415942E-2</v>
      </c>
      <c r="K46" s="259">
        <f t="shared" si="15"/>
        <v>1.2364588943079066E-2</v>
      </c>
      <c r="L46" s="64">
        <f t="shared" si="19"/>
        <v>6.7857341323133133E-2</v>
      </c>
      <c r="N46" s="39">
        <f t="shared" si="16"/>
        <v>3.4444630537943133</v>
      </c>
      <c r="O46" s="173">
        <f t="shared" si="17"/>
        <v>3.6411261511982729</v>
      </c>
      <c r="P46" s="64">
        <f t="shared" si="8"/>
        <v>5.7095429485684759E-2</v>
      </c>
    </row>
    <row r="47" spans="1:16" ht="20.100000000000001" customHeight="1" x14ac:dyDescent="0.25">
      <c r="A47" s="44" t="s">
        <v>189</v>
      </c>
      <c r="B47" s="24">
        <v>443.15999999999997</v>
      </c>
      <c r="C47" s="160">
        <v>1029.75</v>
      </c>
      <c r="D47" s="309">
        <f t="shared" si="12"/>
        <v>2.5088248463107014E-3</v>
      </c>
      <c r="E47" s="259">
        <f t="shared" si="13"/>
        <v>5.9642254204409677E-3</v>
      </c>
      <c r="F47" s="64">
        <f t="shared" si="18"/>
        <v>1.3236528567560251</v>
      </c>
      <c r="H47" s="24">
        <v>393.82499999999999</v>
      </c>
      <c r="I47" s="160">
        <v>747.40300000000002</v>
      </c>
      <c r="J47" s="309">
        <f t="shared" si="14"/>
        <v>5.2738408641468636E-3</v>
      </c>
      <c r="K47" s="259">
        <f t="shared" si="15"/>
        <v>1.0018995263154947E-2</v>
      </c>
      <c r="L47" s="64">
        <f t="shared" si="19"/>
        <v>0.89780486256586056</v>
      </c>
      <c r="N47" s="39">
        <f t="shared" si="16"/>
        <v>8.8867451936095314</v>
      </c>
      <c r="O47" s="173">
        <f t="shared" si="17"/>
        <v>7.2581014809419759</v>
      </c>
      <c r="P47" s="64">
        <f t="shared" si="8"/>
        <v>-0.1832666153001343</v>
      </c>
    </row>
    <row r="48" spans="1:16" ht="20.100000000000001" customHeight="1" x14ac:dyDescent="0.25">
      <c r="A48" s="44" t="s">
        <v>174</v>
      </c>
      <c r="B48" s="24">
        <v>1138.8999999999999</v>
      </c>
      <c r="C48" s="160">
        <v>1112.3899999999999</v>
      </c>
      <c r="D48" s="309">
        <f t="shared" si="12"/>
        <v>6.4475598372219006E-3</v>
      </c>
      <c r="E48" s="259">
        <f t="shared" si="13"/>
        <v>6.4428693522159044E-3</v>
      </c>
      <c r="F48" s="64">
        <f t="shared" si="18"/>
        <v>-2.3276846079550439E-2</v>
      </c>
      <c r="H48" s="24">
        <v>646.48</v>
      </c>
      <c r="I48" s="160">
        <v>610.96600000000012</v>
      </c>
      <c r="J48" s="309">
        <f t="shared" si="14"/>
        <v>8.6572275550147008E-3</v>
      </c>
      <c r="K48" s="259">
        <f t="shared" si="15"/>
        <v>8.1900466815743658E-3</v>
      </c>
      <c r="L48" s="64">
        <f t="shared" si="19"/>
        <v>-5.493441405766597E-2</v>
      </c>
      <c r="N48" s="39">
        <f t="shared" si="16"/>
        <v>5.676354377030469</v>
      </c>
      <c r="O48" s="173">
        <f t="shared" si="17"/>
        <v>5.4923722795062897</v>
      </c>
      <c r="P48" s="64">
        <f t="shared" si="8"/>
        <v>-3.2412017521081506E-2</v>
      </c>
    </row>
    <row r="49" spans="1:16" ht="20.100000000000001" customHeight="1" x14ac:dyDescent="0.25">
      <c r="A49" s="44" t="s">
        <v>177</v>
      </c>
      <c r="B49" s="24">
        <v>886.36000000000013</v>
      </c>
      <c r="C49" s="160">
        <v>990.17</v>
      </c>
      <c r="D49" s="309">
        <f t="shared" si="12"/>
        <v>5.017876141294236E-3</v>
      </c>
      <c r="E49" s="259">
        <f t="shared" si="13"/>
        <v>5.734981388257376E-3</v>
      </c>
      <c r="F49" s="64">
        <f t="shared" si="18"/>
        <v>0.11711945484904533</v>
      </c>
      <c r="H49" s="24">
        <v>546.69799999999998</v>
      </c>
      <c r="I49" s="160">
        <v>565.14499999999998</v>
      </c>
      <c r="J49" s="309">
        <f t="shared" si="14"/>
        <v>7.3210137821300382E-3</v>
      </c>
      <c r="K49" s="259">
        <f t="shared" si="15"/>
        <v>7.5758126178189032E-3</v>
      </c>
      <c r="L49" s="64">
        <f t="shared" si="19"/>
        <v>3.3742578169300055E-2</v>
      </c>
      <c r="N49" s="39">
        <f t="shared" si="16"/>
        <v>6.167900176000721</v>
      </c>
      <c r="O49" s="173">
        <f t="shared" si="17"/>
        <v>5.7075552682872646</v>
      </c>
      <c r="P49" s="64">
        <f t="shared" si="8"/>
        <v>-7.4635596325740974E-2</v>
      </c>
    </row>
    <row r="50" spans="1:16" ht="20.100000000000001" customHeight="1" x14ac:dyDescent="0.25">
      <c r="A50" s="44" t="s">
        <v>192</v>
      </c>
      <c r="B50" s="24">
        <v>765.68</v>
      </c>
      <c r="C50" s="160">
        <v>1270.1699999999998</v>
      </c>
      <c r="D50" s="309">
        <f t="shared" si="12"/>
        <v>4.3346804953587363E-3</v>
      </c>
      <c r="E50" s="259">
        <f t="shared" si="13"/>
        <v>7.3567178463525154E-3</v>
      </c>
      <c r="F50" s="64">
        <f t="shared" si="18"/>
        <v>0.65887838261414677</v>
      </c>
      <c r="H50" s="24">
        <v>379.59700000000004</v>
      </c>
      <c r="I50" s="160">
        <v>563.83100000000002</v>
      </c>
      <c r="J50" s="309">
        <f t="shared" si="14"/>
        <v>5.0833090090968251E-3</v>
      </c>
      <c r="K50" s="259">
        <f t="shared" si="15"/>
        <v>7.5581983457651582E-3</v>
      </c>
      <c r="L50" s="64">
        <f t="shared" si="19"/>
        <v>0.48534103272681284</v>
      </c>
      <c r="N50" s="39">
        <f t="shared" si="16"/>
        <v>4.9576454915891768</v>
      </c>
      <c r="O50" s="173">
        <f t="shared" si="17"/>
        <v>4.4390199737043083</v>
      </c>
      <c r="P50" s="64">
        <f t="shared" si="8"/>
        <v>-0.1046112552349165</v>
      </c>
    </row>
    <row r="51" spans="1:16" ht="20.100000000000001" customHeight="1" x14ac:dyDescent="0.25">
      <c r="A51" s="44" t="s">
        <v>188</v>
      </c>
      <c r="B51" s="24">
        <v>428.34999999999997</v>
      </c>
      <c r="C51" s="160">
        <v>585.34</v>
      </c>
      <c r="D51" s="309">
        <f t="shared" si="12"/>
        <v>2.4249822251944872E-3</v>
      </c>
      <c r="E51" s="259">
        <f t="shared" si="13"/>
        <v>3.3902400656478913E-3</v>
      </c>
      <c r="F51" s="64">
        <f t="shared" si="18"/>
        <v>0.36649935800163436</v>
      </c>
      <c r="H51" s="24">
        <v>203.732</v>
      </c>
      <c r="I51" s="160">
        <v>388.9</v>
      </c>
      <c r="J51" s="309">
        <f t="shared" si="14"/>
        <v>2.7282426126689998E-3</v>
      </c>
      <c r="K51" s="259">
        <f t="shared" si="15"/>
        <v>5.2132347044913634E-3</v>
      </c>
      <c r="L51" s="64">
        <f t="shared" si="19"/>
        <v>0.90888029371919965</v>
      </c>
      <c r="N51" s="39">
        <f t="shared" si="16"/>
        <v>4.7562040387533564</v>
      </c>
      <c r="O51" s="173">
        <f t="shared" si="17"/>
        <v>6.6440017767451387</v>
      </c>
      <c r="P51" s="64">
        <f t="shared" si="8"/>
        <v>0.39691268974377114</v>
      </c>
    </row>
    <row r="52" spans="1:16" ht="20.100000000000001" customHeight="1" x14ac:dyDescent="0.25">
      <c r="A52" s="44" t="s">
        <v>186</v>
      </c>
      <c r="B52" s="24">
        <v>785.7299999999999</v>
      </c>
      <c r="C52" s="160">
        <v>467.16</v>
      </c>
      <c r="D52" s="309">
        <f t="shared" si="12"/>
        <v>4.4481878926160012E-3</v>
      </c>
      <c r="E52" s="259">
        <f t="shared" si="13"/>
        <v>2.7057514420133068E-3</v>
      </c>
      <c r="F52" s="64">
        <f t="shared" si="18"/>
        <v>-0.40544461838035956</v>
      </c>
      <c r="H52" s="24">
        <v>458.28499999999997</v>
      </c>
      <c r="I52" s="160">
        <v>319.714</v>
      </c>
      <c r="J52" s="309">
        <f t="shared" si="14"/>
        <v>6.1370460494522827E-3</v>
      </c>
      <c r="K52" s="259">
        <f t="shared" si="15"/>
        <v>4.2857910010587596E-3</v>
      </c>
      <c r="L52" s="64">
        <f t="shared" si="19"/>
        <v>-0.30236861341741489</v>
      </c>
      <c r="N52" s="39">
        <f t="shared" si="16"/>
        <v>5.8326015297875866</v>
      </c>
      <c r="O52" s="173">
        <f t="shared" si="17"/>
        <v>6.8437794331706483</v>
      </c>
      <c r="P52" s="64">
        <f t="shared" si="8"/>
        <v>0.17336653262165966</v>
      </c>
    </row>
    <row r="53" spans="1:16" ht="20.100000000000001" customHeight="1" x14ac:dyDescent="0.25">
      <c r="A53" s="44" t="s">
        <v>178</v>
      </c>
      <c r="B53" s="24">
        <v>552.07999999999993</v>
      </c>
      <c r="C53" s="160">
        <v>293.97000000000003</v>
      </c>
      <c r="D53" s="309">
        <f t="shared" si="12"/>
        <v>3.1254445824334593E-3</v>
      </c>
      <c r="E53" s="259">
        <f t="shared" si="13"/>
        <v>1.7026495235222445E-3</v>
      </c>
      <c r="F53" s="64">
        <f t="shared" si="18"/>
        <v>-0.46752282277930723</v>
      </c>
      <c r="H53" s="24">
        <v>381.66900000000004</v>
      </c>
      <c r="I53" s="160">
        <v>235.53899999999999</v>
      </c>
      <c r="J53" s="309">
        <f t="shared" si="14"/>
        <v>5.1110558465767017E-3</v>
      </c>
      <c r="K53" s="259">
        <f t="shared" si="15"/>
        <v>3.1574185884833922E-3</v>
      </c>
      <c r="L53" s="64">
        <f t="shared" si="19"/>
        <v>-0.38287102174921211</v>
      </c>
      <c r="N53" s="39">
        <f t="shared" si="16"/>
        <v>6.9132915519489941</v>
      </c>
      <c r="O53" s="173">
        <f t="shared" si="17"/>
        <v>8.0123481987957952</v>
      </c>
      <c r="P53" s="64">
        <f t="shared" si="8"/>
        <v>0.15897733208386897</v>
      </c>
    </row>
    <row r="54" spans="1:16" ht="20.100000000000001" customHeight="1" x14ac:dyDescent="0.25">
      <c r="A54" s="44" t="s">
        <v>194</v>
      </c>
      <c r="B54" s="24">
        <v>753.16000000000008</v>
      </c>
      <c r="C54" s="160">
        <v>391.79</v>
      </c>
      <c r="D54" s="309">
        <f t="shared" si="12"/>
        <v>4.2638020607621806E-3</v>
      </c>
      <c r="E54" s="259">
        <f t="shared" si="13"/>
        <v>2.2692147389896254E-3</v>
      </c>
      <c r="F54" s="64">
        <f t="shared" si="18"/>
        <v>-0.47980508789633014</v>
      </c>
      <c r="H54" s="24">
        <v>398.52699999999999</v>
      </c>
      <c r="I54" s="160">
        <v>186.76900000000001</v>
      </c>
      <c r="J54" s="309">
        <f t="shared" si="14"/>
        <v>5.3368069017097879E-3</v>
      </c>
      <c r="K54" s="259">
        <f t="shared" si="15"/>
        <v>2.5036529506895023E-3</v>
      </c>
      <c r="L54" s="64">
        <f t="shared" si="19"/>
        <v>-0.5313517026449901</v>
      </c>
      <c r="N54" s="39">
        <f t="shared" si="16"/>
        <v>5.2913989059429598</v>
      </c>
      <c r="O54" s="173">
        <f t="shared" si="17"/>
        <v>4.7670690931366293</v>
      </c>
      <c r="P54" s="64">
        <f t="shared" si="8"/>
        <v>-9.9090962924272621E-2</v>
      </c>
    </row>
    <row r="55" spans="1:16" ht="20.100000000000001" customHeight="1" x14ac:dyDescent="0.25">
      <c r="A55" s="44" t="s">
        <v>196</v>
      </c>
      <c r="B55" s="24">
        <v>292.08999999999997</v>
      </c>
      <c r="C55" s="160">
        <v>273.83000000000004</v>
      </c>
      <c r="D55" s="309">
        <f t="shared" si="12"/>
        <v>1.65358482119075E-3</v>
      </c>
      <c r="E55" s="259">
        <f t="shared" si="13"/>
        <v>1.58600033685783E-3</v>
      </c>
      <c r="F55" s="64">
        <f t="shared" si="18"/>
        <v>-6.2514978260125087E-2</v>
      </c>
      <c r="H55" s="24">
        <v>129.16800000000001</v>
      </c>
      <c r="I55" s="160">
        <v>149.94000000000003</v>
      </c>
      <c r="J55" s="309">
        <f t="shared" si="14"/>
        <v>1.729731420656693E-3</v>
      </c>
      <c r="K55" s="259">
        <f t="shared" si="15"/>
        <v>2.009957345310967E-3</v>
      </c>
      <c r="L55" s="64">
        <f t="shared" si="19"/>
        <v>0.16081382385730225</v>
      </c>
      <c r="N55" s="39">
        <f t="shared" si="16"/>
        <v>4.4221986374062796</v>
      </c>
      <c r="O55" s="173">
        <f t="shared" si="17"/>
        <v>5.4756600810721974</v>
      </c>
      <c r="P55" s="64">
        <f t="shared" si="8"/>
        <v>0.23822119494021574</v>
      </c>
    </row>
    <row r="56" spans="1:16" ht="20.100000000000001" customHeight="1" x14ac:dyDescent="0.25">
      <c r="A56" s="44" t="s">
        <v>197</v>
      </c>
      <c r="B56" s="24">
        <v>65.86</v>
      </c>
      <c r="C56" s="160">
        <v>148.80999999999997</v>
      </c>
      <c r="D56" s="309">
        <f t="shared" si="12"/>
        <v>3.7284773981862714E-4</v>
      </c>
      <c r="E56" s="259">
        <f t="shared" si="13"/>
        <v>8.6189500831834937E-4</v>
      </c>
      <c r="F56" s="64">
        <f t="shared" si="18"/>
        <v>1.2594898269055568</v>
      </c>
      <c r="H56" s="24">
        <v>80.412000000000006</v>
      </c>
      <c r="I56" s="160">
        <v>103.64100000000001</v>
      </c>
      <c r="J56" s="309">
        <f t="shared" si="14"/>
        <v>1.0768236947064753E-3</v>
      </c>
      <c r="K56" s="259">
        <f t="shared" si="15"/>
        <v>1.3893156544309319E-3</v>
      </c>
      <c r="L56" s="64">
        <f t="shared" si="19"/>
        <v>0.28887479480674522</v>
      </c>
      <c r="N56" s="39">
        <f t="shared" ref="N56" si="20">(H56/B56)*10</f>
        <v>12.209535378074705</v>
      </c>
      <c r="O56" s="173">
        <f t="shared" ref="O56" si="21">(I56/C56)*10</f>
        <v>6.9646529131106796</v>
      </c>
      <c r="P56" s="64">
        <f t="shared" ref="P56" si="22">(O56-N56)/N56</f>
        <v>-0.42957264978178716</v>
      </c>
    </row>
    <row r="57" spans="1:16" ht="20.100000000000001" customHeight="1" x14ac:dyDescent="0.25">
      <c r="A57" s="44" t="s">
        <v>193</v>
      </c>
      <c r="B57" s="24">
        <v>137.76999999999998</v>
      </c>
      <c r="C57" s="160">
        <v>146.84</v>
      </c>
      <c r="D57" s="309">
        <f t="shared" si="12"/>
        <v>7.7994584140316208E-4</v>
      </c>
      <c r="E57" s="259">
        <f t="shared" si="13"/>
        <v>8.504849339524658E-4</v>
      </c>
      <c r="F57" s="64">
        <f t="shared" si="18"/>
        <v>6.5834361617188239E-2</v>
      </c>
      <c r="H57" s="24">
        <v>70.143000000000001</v>
      </c>
      <c r="I57" s="160">
        <v>99.085000000000008</v>
      </c>
      <c r="J57" s="309">
        <f t="shared" si="14"/>
        <v>9.3930811841262869E-4</v>
      </c>
      <c r="K57" s="259">
        <f t="shared" si="15"/>
        <v>1.3282421205824807E-3</v>
      </c>
      <c r="L57" s="64">
        <f t="shared" si="19"/>
        <v>0.41261423092824667</v>
      </c>
      <c r="N57" s="39">
        <f t="shared" ref="N57:N60" si="23">(H57/B57)*10</f>
        <v>5.0913116063003558</v>
      </c>
      <c r="O57" s="173">
        <f t="shared" ref="O57:O60" si="24">(I57/C57)*10</f>
        <v>6.7478207572868429</v>
      </c>
      <c r="P57" s="64">
        <f t="shared" ref="P57:P60" si="25">(O57-N57)/N57</f>
        <v>0.32536000132787068</v>
      </c>
    </row>
    <row r="58" spans="1:16" ht="20.100000000000001" customHeight="1" x14ac:dyDescent="0.25">
      <c r="A58" s="44" t="s">
        <v>212</v>
      </c>
      <c r="B58" s="24">
        <v>31.590000000000003</v>
      </c>
      <c r="C58" s="160">
        <v>113.38</v>
      </c>
      <c r="D58" s="309">
        <f t="shared" si="12"/>
        <v>1.7883783936942655E-4</v>
      </c>
      <c r="E58" s="259">
        <f t="shared" si="13"/>
        <v>6.5668742721009649E-4</v>
      </c>
      <c r="F58" s="64">
        <f t="shared" si="18"/>
        <v>2.5891104779993666</v>
      </c>
      <c r="H58" s="24">
        <v>27.673000000000002</v>
      </c>
      <c r="I58" s="160">
        <v>86.085999999999999</v>
      </c>
      <c r="J58" s="309">
        <f t="shared" si="14"/>
        <v>3.7057829806014394E-4</v>
      </c>
      <c r="K58" s="259">
        <f t="shared" si="15"/>
        <v>1.1539895159959977E-3</v>
      </c>
      <c r="L58" s="64">
        <f t="shared" si="19"/>
        <v>2.1108300509521913</v>
      </c>
      <c r="N58" s="39">
        <f t="shared" ref="N58:N59" si="26">(H58/B58)*10</f>
        <v>8.7600506489395382</v>
      </c>
      <c r="O58" s="173">
        <f t="shared" ref="O58:O59" si="27">(I58/C58)*10</f>
        <v>7.5926971247133537</v>
      </c>
      <c r="P58" s="64">
        <f t="shared" ref="P58:P59" si="28">(O58-N58)/N58</f>
        <v>-0.13325876424784147</v>
      </c>
    </row>
    <row r="59" spans="1:16" ht="20.100000000000001" customHeight="1" x14ac:dyDescent="0.25">
      <c r="A59" s="44" t="s">
        <v>190</v>
      </c>
      <c r="B59" s="24">
        <v>73.12</v>
      </c>
      <c r="C59" s="160">
        <v>127.03999999999999</v>
      </c>
      <c r="D59" s="309">
        <f t="shared" si="12"/>
        <v>4.1394817393771663E-4</v>
      </c>
      <c r="E59" s="259">
        <f t="shared" si="13"/>
        <v>7.3580499870145222E-4</v>
      </c>
      <c r="F59" s="64">
        <f t="shared" ref="F59:F60" si="29">(C59-B59)/B59</f>
        <v>0.73741794310722075</v>
      </c>
      <c r="H59" s="24">
        <v>46.385000000000005</v>
      </c>
      <c r="I59" s="160">
        <v>79.13900000000001</v>
      </c>
      <c r="J59" s="309">
        <f t="shared" si="14"/>
        <v>6.2115688055215462E-4</v>
      </c>
      <c r="K59" s="259">
        <f t="shared" si="15"/>
        <v>1.0608644414470097E-3</v>
      </c>
      <c r="L59" s="64">
        <f t="shared" ref="L59:L60" si="30">(I59-H59)/H59</f>
        <v>0.70613344831303226</v>
      </c>
      <c r="N59" s="39">
        <f t="shared" si="26"/>
        <v>6.3436816192560173</v>
      </c>
      <c r="O59" s="173">
        <f t="shared" si="27"/>
        <v>6.2294552896725452</v>
      </c>
      <c r="P59" s="64">
        <f t="shared" si="28"/>
        <v>-1.8006315013783494E-2</v>
      </c>
    </row>
    <row r="60" spans="1:16" ht="20.100000000000001" customHeight="1" x14ac:dyDescent="0.25">
      <c r="A60" s="44" t="s">
        <v>195</v>
      </c>
      <c r="B60" s="24">
        <v>45.64</v>
      </c>
      <c r="C60" s="160">
        <v>39.53</v>
      </c>
      <c r="D60" s="309">
        <f t="shared" si="12"/>
        <v>2.5837793570182419E-4</v>
      </c>
      <c r="E60" s="259">
        <f t="shared" si="13"/>
        <v>2.2895443638750324E-4</v>
      </c>
      <c r="F60" s="64">
        <f t="shared" si="29"/>
        <v>-0.13387379491673967</v>
      </c>
      <c r="H60" s="24">
        <v>33.557000000000002</v>
      </c>
      <c r="I60" s="160">
        <v>36.818000000000005</v>
      </c>
      <c r="J60" s="309">
        <f t="shared" si="14"/>
        <v>4.4937288866419434E-4</v>
      </c>
      <c r="K60" s="259">
        <f t="shared" si="15"/>
        <v>4.9354814952420423E-4</v>
      </c>
      <c r="L60" s="64">
        <f t="shared" si="30"/>
        <v>9.7177936049110542E-2</v>
      </c>
      <c r="N60" s="39">
        <f t="shared" si="23"/>
        <v>7.3525416301489921</v>
      </c>
      <c r="O60" s="173">
        <f t="shared" si="24"/>
        <v>9.3139387806729079</v>
      </c>
      <c r="P60" s="64">
        <f t="shared" si="25"/>
        <v>0.26676450800104751</v>
      </c>
    </row>
    <row r="61" spans="1:16" ht="20.100000000000001" customHeight="1" thickBot="1" x14ac:dyDescent="0.3">
      <c r="A61" s="13" t="s">
        <v>17</v>
      </c>
      <c r="B61" s="24">
        <f>B62-SUM(B39:B60)</f>
        <v>828.85999999998603</v>
      </c>
      <c r="C61" s="160">
        <f>C62-SUM(C39:C60)</f>
        <v>152.64999999996508</v>
      </c>
      <c r="D61" s="309">
        <f t="shared" si="12"/>
        <v>4.6923561740975107E-3</v>
      </c>
      <c r="E61" s="259">
        <f t="shared" si="13"/>
        <v>8.8413596545773771E-4</v>
      </c>
      <c r="F61" s="64">
        <f t="shared" ref="F61" si="31">(C61-B61)/B61</f>
        <v>-0.81583138286324874</v>
      </c>
      <c r="H61" s="24">
        <f>H62-SUM(H39:H60)</f>
        <v>318.01300000002084</v>
      </c>
      <c r="I61" s="160">
        <f>I62-SUM(I39:I60)</f>
        <v>119.57299999998941</v>
      </c>
      <c r="J61" s="309">
        <f t="shared" si="14"/>
        <v>4.258617291258926E-3</v>
      </c>
      <c r="K61" s="259">
        <f t="shared" si="15"/>
        <v>1.6028853518130382E-3</v>
      </c>
      <c r="L61" s="64">
        <f t="shared" ref="L61" si="32">(I61-H61)/H61</f>
        <v>-0.62399964781319761</v>
      </c>
      <c r="N61" s="39">
        <f t="shared" si="16"/>
        <v>3.8367516830348452</v>
      </c>
      <c r="O61" s="173">
        <f t="shared" si="17"/>
        <v>7.8331477235517042</v>
      </c>
      <c r="P61" s="64">
        <f t="shared" ref="P61" si="33">(O61-N61)/N61</f>
        <v>1.0416092493522375</v>
      </c>
    </row>
    <row r="62" spans="1:16" ht="26.25" customHeight="1" thickBot="1" x14ac:dyDescent="0.3">
      <c r="A62" s="17" t="s">
        <v>18</v>
      </c>
      <c r="B62" s="46">
        <v>176640.46999999997</v>
      </c>
      <c r="C62" s="171">
        <v>172654.44000000003</v>
      </c>
      <c r="D62" s="315">
        <f>SUM(D39:D61)</f>
        <v>1</v>
      </c>
      <c r="E62" s="316">
        <f>SUM(E39:E61)</f>
        <v>0.99999999999999967</v>
      </c>
      <c r="F62" s="69">
        <f t="shared" si="18"/>
        <v>-2.2565780084257824E-2</v>
      </c>
      <c r="G62" s="2"/>
      <c r="H62" s="46">
        <v>74675.176999999996</v>
      </c>
      <c r="I62" s="171">
        <v>74598.597999999998</v>
      </c>
      <c r="J62" s="315">
        <f>SUM(J39:J61)</f>
        <v>1.0000000000000004</v>
      </c>
      <c r="K62" s="316">
        <f>SUM(K39:K61)</f>
        <v>0.99999999999999989</v>
      </c>
      <c r="L62" s="69">
        <f t="shared" si="19"/>
        <v>-1.025494723634842E-3</v>
      </c>
      <c r="M62" s="2"/>
      <c r="N62" s="34">
        <f t="shared" si="16"/>
        <v>4.2275236812945529</v>
      </c>
      <c r="O62" s="166">
        <f t="shared" si="17"/>
        <v>4.3206880749779728</v>
      </c>
      <c r="P62" s="69">
        <f t="shared" si="8"/>
        <v>2.2037580557062918E-2</v>
      </c>
    </row>
    <row r="64" spans="1:16" ht="15.75" thickBot="1" x14ac:dyDescent="0.3"/>
    <row r="65" spans="1:16" x14ac:dyDescent="0.25">
      <c r="A65" s="465" t="s">
        <v>15</v>
      </c>
      <c r="B65" s="458" t="s">
        <v>1</v>
      </c>
      <c r="C65" s="449"/>
      <c r="D65" s="458" t="s">
        <v>104</v>
      </c>
      <c r="E65" s="449"/>
      <c r="F65" s="148" t="s">
        <v>0</v>
      </c>
      <c r="H65" s="468" t="s">
        <v>19</v>
      </c>
      <c r="I65" s="469"/>
      <c r="J65" s="458" t="s">
        <v>104</v>
      </c>
      <c r="K65" s="454"/>
      <c r="L65" s="148" t="s">
        <v>0</v>
      </c>
      <c r="N65" s="448" t="s">
        <v>22</v>
      </c>
      <c r="O65" s="449"/>
      <c r="P65" s="148" t="s">
        <v>0</v>
      </c>
    </row>
    <row r="66" spans="1:16" x14ac:dyDescent="0.25">
      <c r="A66" s="466"/>
      <c r="B66" s="459" t="str">
        <f>B5</f>
        <v>jan-maio</v>
      </c>
      <c r="C66" s="451"/>
      <c r="D66" s="459" t="str">
        <f>B5</f>
        <v>jan-maio</v>
      </c>
      <c r="E66" s="451"/>
      <c r="F66" s="149" t="str">
        <f>F37</f>
        <v>2022/2021</v>
      </c>
      <c r="H66" s="446" t="str">
        <f>B5</f>
        <v>jan-maio</v>
      </c>
      <c r="I66" s="451"/>
      <c r="J66" s="459" t="str">
        <f>B5</f>
        <v>jan-maio</v>
      </c>
      <c r="K66" s="447"/>
      <c r="L66" s="149" t="str">
        <f>L37</f>
        <v>2022/2021</v>
      </c>
      <c r="N66" s="446" t="str">
        <f>B5</f>
        <v>jan-maio</v>
      </c>
      <c r="O66" s="447"/>
      <c r="P66" s="149" t="str">
        <f>P37</f>
        <v>2022/2021</v>
      </c>
    </row>
    <row r="67" spans="1:16" ht="19.5" customHeight="1" thickBot="1" x14ac:dyDescent="0.3">
      <c r="A67" s="467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163</v>
      </c>
      <c r="B68" s="45">
        <v>16423.77</v>
      </c>
      <c r="C68" s="167">
        <v>15681.3</v>
      </c>
      <c r="D68" s="309">
        <f>B68/$B$96</f>
        <v>0.30353905920794866</v>
      </c>
      <c r="E68" s="308">
        <f>C68/$C$96</f>
        <v>0.33416377227689226</v>
      </c>
      <c r="F68" s="73">
        <f t="shared" ref="F68:F94" si="34">(C68-B68)/B68</f>
        <v>-4.5207038335290932E-2</v>
      </c>
      <c r="H68" s="24">
        <v>14069.075999999997</v>
      </c>
      <c r="I68" s="167">
        <v>15751.066999999999</v>
      </c>
      <c r="J68" s="307">
        <f>H68/$H$96</f>
        <v>0.37156736165066839</v>
      </c>
      <c r="K68" s="308">
        <f>I68/$I$96</f>
        <v>0.40129418927415578</v>
      </c>
      <c r="L68" s="73">
        <f t="shared" ref="L68:L82" si="35">(I68-H68)/H68</f>
        <v>0.11955234302522796</v>
      </c>
      <c r="N68" s="48">
        <f t="shared" ref="N68:N96" si="36">(H68/B68)*10</f>
        <v>8.5662889823712813</v>
      </c>
      <c r="O68" s="169">
        <f t="shared" ref="O68:O96" si="37">(I68/C68)*10</f>
        <v>10.04449057157251</v>
      </c>
      <c r="P68" s="73">
        <f t="shared" si="8"/>
        <v>0.17256032247373931</v>
      </c>
    </row>
    <row r="69" spans="1:16" ht="20.100000000000001" customHeight="1" x14ac:dyDescent="0.25">
      <c r="A69" s="44" t="s">
        <v>166</v>
      </c>
      <c r="B69" s="24">
        <v>16329.18</v>
      </c>
      <c r="C69" s="160">
        <v>10684.48</v>
      </c>
      <c r="D69" s="309">
        <f t="shared" ref="D69:D95" si="38">B69/$B$96</f>
        <v>0.30179087595827581</v>
      </c>
      <c r="E69" s="259">
        <f t="shared" ref="E69:E95" si="39">C69/$C$96</f>
        <v>0.22768304551389296</v>
      </c>
      <c r="F69" s="64">
        <f t="shared" si="34"/>
        <v>-0.3456817794892334</v>
      </c>
      <c r="H69" s="24">
        <v>8721.8389999999999</v>
      </c>
      <c r="I69" s="160">
        <v>6618.0150000000003</v>
      </c>
      <c r="J69" s="258">
        <f t="shared" ref="J69:J96" si="40">H69/$H$96</f>
        <v>0.23034566775898463</v>
      </c>
      <c r="K69" s="259">
        <f t="shared" ref="K69:K96" si="41">I69/$I$96</f>
        <v>0.16860895608082946</v>
      </c>
      <c r="L69" s="64">
        <f t="shared" si="35"/>
        <v>-0.24121334961583213</v>
      </c>
      <c r="N69" s="47">
        <f t="shared" si="36"/>
        <v>5.341259634592797</v>
      </c>
      <c r="O69" s="163">
        <f t="shared" si="37"/>
        <v>6.1940450073377464</v>
      </c>
      <c r="P69" s="64">
        <f t="shared" si="8"/>
        <v>0.15965997369269683</v>
      </c>
    </row>
    <row r="70" spans="1:16" ht="20.100000000000001" customHeight="1" x14ac:dyDescent="0.25">
      <c r="A70" s="44" t="s">
        <v>167</v>
      </c>
      <c r="B70" s="24">
        <v>4868.5399999999991</v>
      </c>
      <c r="C70" s="160">
        <v>4252.3599999999997</v>
      </c>
      <c r="D70" s="309">
        <f t="shared" si="38"/>
        <v>8.9978856944310959E-2</v>
      </c>
      <c r="E70" s="259">
        <f t="shared" si="39"/>
        <v>9.0616508751147254E-2</v>
      </c>
      <c r="F70" s="64">
        <f t="shared" si="34"/>
        <v>-0.12656361044584197</v>
      </c>
      <c r="H70" s="24">
        <v>3928.924</v>
      </c>
      <c r="I70" s="160">
        <v>4049.3210000000004</v>
      </c>
      <c r="J70" s="258">
        <f t="shared" si="40"/>
        <v>0.1037637386283215</v>
      </c>
      <c r="K70" s="259">
        <f t="shared" si="41"/>
        <v>0.10316564508333396</v>
      </c>
      <c r="L70" s="64">
        <f t="shared" si="35"/>
        <v>3.0643758952832986E-2</v>
      </c>
      <c r="N70" s="47">
        <f t="shared" si="36"/>
        <v>8.0700250999272889</v>
      </c>
      <c r="O70" s="163">
        <f t="shared" si="37"/>
        <v>9.5225263147993129</v>
      </c>
      <c r="P70" s="64">
        <f t="shared" si="8"/>
        <v>0.17998719915816755</v>
      </c>
    </row>
    <row r="71" spans="1:16" ht="20.100000000000001" customHeight="1" x14ac:dyDescent="0.25">
      <c r="A71" s="44" t="s">
        <v>171</v>
      </c>
      <c r="B71" s="24">
        <v>3352.67</v>
      </c>
      <c r="C71" s="160">
        <v>3133.7200000000003</v>
      </c>
      <c r="D71" s="309">
        <f t="shared" si="38"/>
        <v>6.1963014437897833E-2</v>
      </c>
      <c r="E71" s="259">
        <f t="shared" si="39"/>
        <v>6.6778627821643802E-2</v>
      </c>
      <c r="F71" s="64">
        <f t="shared" si="34"/>
        <v>-6.5306158971804501E-2</v>
      </c>
      <c r="H71" s="24">
        <v>2144.9009999999998</v>
      </c>
      <c r="I71" s="160">
        <v>2008.1660000000002</v>
      </c>
      <c r="J71" s="258">
        <f t="shared" si="40"/>
        <v>5.6647302606928872E-2</v>
      </c>
      <c r="K71" s="259">
        <f t="shared" si="41"/>
        <v>5.1162587709005641E-2</v>
      </c>
      <c r="L71" s="64">
        <f t="shared" si="35"/>
        <v>-6.3748863001136039E-2</v>
      </c>
      <c r="N71" s="47">
        <f t="shared" si="36"/>
        <v>6.3975905770624593</v>
      </c>
      <c r="O71" s="163">
        <f t="shared" si="37"/>
        <v>6.4082496202596273</v>
      </c>
      <c r="P71" s="64">
        <f t="shared" si="8"/>
        <v>1.6661027411451334E-3</v>
      </c>
    </row>
    <row r="72" spans="1:16" ht="20.100000000000001" customHeight="1" x14ac:dyDescent="0.25">
      <c r="A72" s="44" t="s">
        <v>184</v>
      </c>
      <c r="B72" s="24">
        <v>2003.7399999999998</v>
      </c>
      <c r="C72" s="160">
        <v>2040.58</v>
      </c>
      <c r="D72" s="309">
        <f t="shared" si="38"/>
        <v>3.7032505599952692E-2</v>
      </c>
      <c r="E72" s="259">
        <f t="shared" si="39"/>
        <v>4.3484144199318987E-2</v>
      </c>
      <c r="F72" s="64">
        <f t="shared" si="34"/>
        <v>1.838561889267078E-2</v>
      </c>
      <c r="H72" s="24">
        <v>1731.3089999999997</v>
      </c>
      <c r="I72" s="160">
        <v>1920.366</v>
      </c>
      <c r="J72" s="258">
        <f t="shared" si="40"/>
        <v>4.5724247799362024E-2</v>
      </c>
      <c r="K72" s="259">
        <f t="shared" si="41"/>
        <v>4.8925683388919207E-2</v>
      </c>
      <c r="L72" s="64">
        <f t="shared" si="35"/>
        <v>0.10919887784329677</v>
      </c>
      <c r="N72" s="47">
        <f t="shared" si="36"/>
        <v>8.6403874754209617</v>
      </c>
      <c r="O72" s="163">
        <f t="shared" si="37"/>
        <v>9.4108831802722754</v>
      </c>
      <c r="P72" s="64">
        <f t="shared" ref="P72:P76" si="42">(O72-N72)/N72</f>
        <v>8.9173744469576002E-2</v>
      </c>
    </row>
    <row r="73" spans="1:16" ht="20.100000000000001" customHeight="1" x14ac:dyDescent="0.25">
      <c r="A73" s="44" t="s">
        <v>183</v>
      </c>
      <c r="B73" s="24">
        <v>106.05000000000001</v>
      </c>
      <c r="C73" s="160">
        <v>536.97</v>
      </c>
      <c r="D73" s="309">
        <f t="shared" si="38"/>
        <v>1.9599834404039362E-3</v>
      </c>
      <c r="E73" s="259">
        <f t="shared" si="39"/>
        <v>1.1442668707283379E-2</v>
      </c>
      <c r="F73" s="64">
        <f t="shared" si="34"/>
        <v>4.0633663366336634</v>
      </c>
      <c r="H73" s="24">
        <v>288.74400000000003</v>
      </c>
      <c r="I73" s="160">
        <v>1510.877</v>
      </c>
      <c r="J73" s="258">
        <f t="shared" si="40"/>
        <v>7.6257919334902042E-3</v>
      </c>
      <c r="K73" s="259">
        <f t="shared" si="41"/>
        <v>3.8493021508191706E-2</v>
      </c>
      <c r="L73" s="64">
        <f t="shared" si="35"/>
        <v>4.2325831878757647</v>
      </c>
      <c r="N73" s="47">
        <f t="shared" si="36"/>
        <v>27.227157001414426</v>
      </c>
      <c r="O73" s="163">
        <f t="shared" si="37"/>
        <v>28.137084008417599</v>
      </c>
      <c r="P73" s="64">
        <f t="shared" si="42"/>
        <v>3.3419831786179618E-2</v>
      </c>
    </row>
    <row r="74" spans="1:16" ht="20.100000000000001" customHeight="1" x14ac:dyDescent="0.25">
      <c r="A74" s="44" t="s">
        <v>165</v>
      </c>
      <c r="B74" s="24">
        <v>2554.98</v>
      </c>
      <c r="C74" s="160">
        <v>2597.9700000000003</v>
      </c>
      <c r="D74" s="309">
        <f t="shared" si="38"/>
        <v>4.7220353517805271E-2</v>
      </c>
      <c r="E74" s="259">
        <f t="shared" si="39"/>
        <v>5.5361956946311713E-2</v>
      </c>
      <c r="F74" s="64">
        <f t="shared" si="34"/>
        <v>1.6825963412629544E-2</v>
      </c>
      <c r="H74" s="24">
        <v>1125.2670000000001</v>
      </c>
      <c r="I74" s="160">
        <v>1262.5220000000002</v>
      </c>
      <c r="J74" s="258">
        <f t="shared" si="40"/>
        <v>2.9718546572821327E-2</v>
      </c>
      <c r="K74" s="259">
        <f t="shared" si="41"/>
        <v>3.2165614077496199E-2</v>
      </c>
      <c r="L74" s="64">
        <f t="shared" si="35"/>
        <v>0.12197549559349034</v>
      </c>
      <c r="N74" s="47">
        <f t="shared" si="36"/>
        <v>4.404210600474368</v>
      </c>
      <c r="O74" s="163">
        <f t="shared" si="37"/>
        <v>4.859648109870399</v>
      </c>
      <c r="P74" s="64">
        <f t="shared" si="42"/>
        <v>0.10340956659678736</v>
      </c>
    </row>
    <row r="75" spans="1:16" ht="20.100000000000001" customHeight="1" x14ac:dyDescent="0.25">
      <c r="A75" s="44" t="s">
        <v>202</v>
      </c>
      <c r="B75" s="24">
        <v>160.57999999999998</v>
      </c>
      <c r="C75" s="160">
        <v>621.14</v>
      </c>
      <c r="D75" s="309">
        <f t="shared" si="38"/>
        <v>2.9677901071198873E-3</v>
      </c>
      <c r="E75" s="259">
        <f t="shared" si="39"/>
        <v>1.3236306014939378E-2</v>
      </c>
      <c r="F75" s="64">
        <f t="shared" si="34"/>
        <v>2.8681031261676426</v>
      </c>
      <c r="H75" s="24">
        <v>109.16999999999999</v>
      </c>
      <c r="I75" s="160">
        <v>785.14899999999989</v>
      </c>
      <c r="J75" s="258">
        <f t="shared" si="40"/>
        <v>2.8832034791341997E-3</v>
      </c>
      <c r="K75" s="259">
        <f t="shared" si="41"/>
        <v>2.0003453189197537E-2</v>
      </c>
      <c r="L75" s="64">
        <f t="shared" si="35"/>
        <v>6.1919849775579374</v>
      </c>
      <c r="N75" s="47">
        <f t="shared" si="36"/>
        <v>6.7984805081579269</v>
      </c>
      <c r="O75" s="163">
        <f t="shared" si="37"/>
        <v>12.640451428019446</v>
      </c>
      <c r="P75" s="64">
        <f t="shared" si="42"/>
        <v>0.85930538638029019</v>
      </c>
    </row>
    <row r="76" spans="1:16" ht="20.100000000000001" customHeight="1" x14ac:dyDescent="0.25">
      <c r="A76" s="44" t="s">
        <v>181</v>
      </c>
      <c r="B76" s="24">
        <v>534.3900000000001</v>
      </c>
      <c r="C76" s="160">
        <v>673.93999999999994</v>
      </c>
      <c r="D76" s="309">
        <f t="shared" si="38"/>
        <v>9.8764314070481814E-3</v>
      </c>
      <c r="E76" s="259">
        <f t="shared" si="39"/>
        <v>1.4361458086274018E-2</v>
      </c>
      <c r="F76" s="64">
        <f t="shared" si="34"/>
        <v>0.26113886861655311</v>
      </c>
      <c r="H76" s="24">
        <v>344.66699999999997</v>
      </c>
      <c r="I76" s="160">
        <v>526.03600000000006</v>
      </c>
      <c r="J76" s="258">
        <f t="shared" si="40"/>
        <v>9.1027305444970896E-3</v>
      </c>
      <c r="K76" s="259">
        <f t="shared" si="41"/>
        <v>1.3401961286116034E-2</v>
      </c>
      <c r="L76" s="64">
        <f t="shared" si="35"/>
        <v>0.5262151583992668</v>
      </c>
      <c r="N76" s="47">
        <f t="shared" si="36"/>
        <v>6.4497277269409974</v>
      </c>
      <c r="O76" s="163">
        <f t="shared" si="37"/>
        <v>7.8053832685402282</v>
      </c>
      <c r="P76" s="64">
        <f t="shared" si="42"/>
        <v>0.21018802637769587</v>
      </c>
    </row>
    <row r="77" spans="1:16" ht="20.100000000000001" customHeight="1" x14ac:dyDescent="0.25">
      <c r="A77" s="44" t="s">
        <v>179</v>
      </c>
      <c r="B77" s="24">
        <v>487.85</v>
      </c>
      <c r="C77" s="160">
        <v>485.77000000000004</v>
      </c>
      <c r="D77" s="309">
        <f t="shared" si="38"/>
        <v>9.016293459698824E-3</v>
      </c>
      <c r="E77" s="259">
        <f t="shared" si="39"/>
        <v>1.0351612153261908E-2</v>
      </c>
      <c r="F77" s="64">
        <f t="shared" si="34"/>
        <v>-4.2636056164804424E-3</v>
      </c>
      <c r="H77" s="24">
        <v>374.31200000000001</v>
      </c>
      <c r="I77" s="160">
        <v>458.798</v>
      </c>
      <c r="J77" s="258">
        <f t="shared" si="40"/>
        <v>9.8856614516962607E-3</v>
      </c>
      <c r="K77" s="259">
        <f t="shared" si="41"/>
        <v>1.1688920595068521E-2</v>
      </c>
      <c r="L77" s="64">
        <f t="shared" si="35"/>
        <v>0.22571010280194059</v>
      </c>
      <c r="N77" s="47">
        <f t="shared" ref="N77:N78" si="43">(H77/B77)*10</f>
        <v>7.6726862765194213</v>
      </c>
      <c r="O77" s="163">
        <f t="shared" ref="O77:O78" si="44">(I77/C77)*10</f>
        <v>9.4447578071927047</v>
      </c>
      <c r="P77" s="64">
        <f t="shared" ref="P77:P78" si="45">(O77-N77)/N77</f>
        <v>0.23095842405238448</v>
      </c>
    </row>
    <row r="78" spans="1:16" ht="20.100000000000001" customHeight="1" x14ac:dyDescent="0.25">
      <c r="A78" s="44" t="s">
        <v>230</v>
      </c>
      <c r="B78" s="24">
        <v>604.35</v>
      </c>
      <c r="C78" s="160">
        <v>506.15</v>
      </c>
      <c r="D78" s="309">
        <f t="shared" si="38"/>
        <v>1.1169410581877594E-2</v>
      </c>
      <c r="E78" s="259">
        <f t="shared" si="39"/>
        <v>1.0785903805038423E-2</v>
      </c>
      <c r="F78" s="64">
        <f t="shared" si="34"/>
        <v>-0.16248862414163984</v>
      </c>
      <c r="H78" s="24">
        <v>430.18199999999996</v>
      </c>
      <c r="I78" s="160">
        <v>409.11799999999994</v>
      </c>
      <c r="J78" s="258">
        <f t="shared" si="40"/>
        <v>1.136120032115882E-2</v>
      </c>
      <c r="K78" s="259">
        <f t="shared" si="41"/>
        <v>1.0423209813497971E-2</v>
      </c>
      <c r="L78" s="64">
        <f t="shared" si="35"/>
        <v>-4.8965321654555569E-2</v>
      </c>
      <c r="N78" s="47">
        <f t="shared" si="43"/>
        <v>7.1180938198064023</v>
      </c>
      <c r="O78" s="163">
        <f t="shared" si="44"/>
        <v>8.0829398399683878</v>
      </c>
      <c r="P78" s="64">
        <f t="shared" si="45"/>
        <v>0.13554837075584195</v>
      </c>
    </row>
    <row r="79" spans="1:16" ht="20.100000000000001" customHeight="1" x14ac:dyDescent="0.25">
      <c r="A79" s="44" t="s">
        <v>199</v>
      </c>
      <c r="B79" s="24">
        <v>1126.8399999999999</v>
      </c>
      <c r="C79" s="160">
        <v>615.95000000000005</v>
      </c>
      <c r="D79" s="309">
        <f t="shared" si="38"/>
        <v>2.0825909853698928E-2</v>
      </c>
      <c r="E79" s="259">
        <f t="shared" si="39"/>
        <v>1.3125708680654781E-2</v>
      </c>
      <c r="F79" s="64">
        <f t="shared" si="34"/>
        <v>-0.45338291150473886</v>
      </c>
      <c r="H79" s="24">
        <v>641.71799999999996</v>
      </c>
      <c r="I79" s="160">
        <v>362.25300000000004</v>
      </c>
      <c r="J79" s="258">
        <f t="shared" si="40"/>
        <v>1.6947912157397091E-2</v>
      </c>
      <c r="K79" s="259">
        <f t="shared" si="41"/>
        <v>9.2292175474290583E-3</v>
      </c>
      <c r="L79" s="64">
        <f t="shared" ref="L79:L80" si="46">(I79-H79)/H79</f>
        <v>-0.43549503052742783</v>
      </c>
      <c r="N79" s="47">
        <f t="shared" ref="N79:N80" si="47">(H79/B79)*10</f>
        <v>5.6948457633736824</v>
      </c>
      <c r="O79" s="163">
        <f t="shared" ref="O79:O80" si="48">(I79/C79)*10</f>
        <v>5.8812078902508329</v>
      </c>
      <c r="P79" s="64">
        <f t="shared" ref="P79:P80" si="49">(O79-N79)/N79</f>
        <v>3.2724701356397705E-2</v>
      </c>
    </row>
    <row r="80" spans="1:16" ht="20.100000000000001" customHeight="1" x14ac:dyDescent="0.25">
      <c r="A80" s="44" t="s">
        <v>207</v>
      </c>
      <c r="B80" s="24">
        <v>191.41</v>
      </c>
      <c r="C80" s="160">
        <v>557.04</v>
      </c>
      <c r="D80" s="309">
        <f t="shared" si="38"/>
        <v>3.5375806725857369E-3</v>
      </c>
      <c r="E80" s="259">
        <f t="shared" si="39"/>
        <v>1.1870354352580466E-2</v>
      </c>
      <c r="F80" s="64">
        <f t="shared" si="34"/>
        <v>1.9101927798965572</v>
      </c>
      <c r="H80" s="24">
        <v>107.56899999999999</v>
      </c>
      <c r="I80" s="160">
        <v>356.67900000000003</v>
      </c>
      <c r="J80" s="258">
        <f t="shared" si="40"/>
        <v>2.8409207204084159E-3</v>
      </c>
      <c r="K80" s="259">
        <f t="shared" si="41"/>
        <v>9.087207243554777E-3</v>
      </c>
      <c r="L80" s="64">
        <f t="shared" si="46"/>
        <v>2.3158158949139627</v>
      </c>
      <c r="N80" s="47">
        <f t="shared" si="47"/>
        <v>5.6198213259495322</v>
      </c>
      <c r="O80" s="163">
        <f t="shared" si="48"/>
        <v>6.4031128823782861</v>
      </c>
      <c r="P80" s="64">
        <f t="shared" si="49"/>
        <v>0.13938015303296283</v>
      </c>
    </row>
    <row r="81" spans="1:16" ht="20.100000000000001" customHeight="1" x14ac:dyDescent="0.25">
      <c r="A81" s="44" t="s">
        <v>208</v>
      </c>
      <c r="B81" s="24">
        <v>484.34000000000003</v>
      </c>
      <c r="C81" s="160">
        <v>323.57</v>
      </c>
      <c r="D81" s="309">
        <f t="shared" si="38"/>
        <v>8.9514227206529233E-3</v>
      </c>
      <c r="E81" s="259">
        <f t="shared" si="39"/>
        <v>6.8951790856392027E-3</v>
      </c>
      <c r="F81" s="64">
        <f t="shared" si="34"/>
        <v>-0.33193624313498787</v>
      </c>
      <c r="H81" s="24">
        <v>413.21199999999993</v>
      </c>
      <c r="I81" s="160">
        <v>327.26500000000004</v>
      </c>
      <c r="J81" s="258">
        <f t="shared" si="40"/>
        <v>1.0913018924796198E-2</v>
      </c>
      <c r="K81" s="259">
        <f t="shared" si="41"/>
        <v>8.3378188190556621E-3</v>
      </c>
      <c r="L81" s="64">
        <f t="shared" si="35"/>
        <v>-0.20799734760849128</v>
      </c>
      <c r="N81" s="47">
        <f t="shared" ref="N81" si="50">(H81/B81)*10</f>
        <v>8.5314448527893596</v>
      </c>
      <c r="O81" s="163">
        <f t="shared" ref="O81" si="51">(I81/C81)*10</f>
        <v>10.114194764656798</v>
      </c>
      <c r="P81" s="64">
        <f t="shared" ref="P81" si="52">(O81-N81)/N81</f>
        <v>0.18551956194734792</v>
      </c>
    </row>
    <row r="82" spans="1:16" ht="20.100000000000001" customHeight="1" x14ac:dyDescent="0.25">
      <c r="A82" s="44" t="s">
        <v>182</v>
      </c>
      <c r="B82" s="24">
        <v>1149.22</v>
      </c>
      <c r="C82" s="160">
        <v>459.35999999999996</v>
      </c>
      <c r="D82" s="309">
        <f t="shared" si="38"/>
        <v>2.1239530121461684E-2</v>
      </c>
      <c r="E82" s="259">
        <f t="shared" si="39"/>
        <v>9.7888230206113792E-3</v>
      </c>
      <c r="F82" s="64">
        <f t="shared" si="34"/>
        <v>-0.60028541097440014</v>
      </c>
      <c r="H82" s="24">
        <v>732.86099999999999</v>
      </c>
      <c r="I82" s="160">
        <v>302.00299999999999</v>
      </c>
      <c r="J82" s="258">
        <f t="shared" si="40"/>
        <v>1.9355018639935596E-2</v>
      </c>
      <c r="K82" s="259">
        <f t="shared" si="41"/>
        <v>7.6942120202626819E-3</v>
      </c>
      <c r="L82" s="64">
        <f t="shared" si="35"/>
        <v>-0.58791230533484518</v>
      </c>
      <c r="N82" s="47">
        <f t="shared" ref="N82" si="53">(H82/B82)*10</f>
        <v>6.3770296374932558</v>
      </c>
      <c r="O82" s="163">
        <f t="shared" ref="O82" si="54">(I82/C82)*10</f>
        <v>6.5744296412399859</v>
      </c>
      <c r="P82" s="64">
        <f t="shared" ref="P82" si="55">(O82-N82)/N82</f>
        <v>3.0954851234520207E-2</v>
      </c>
    </row>
    <row r="83" spans="1:16" ht="20.100000000000001" customHeight="1" x14ac:dyDescent="0.25">
      <c r="A83" s="44" t="s">
        <v>231</v>
      </c>
      <c r="B83" s="24">
        <v>204.75</v>
      </c>
      <c r="C83" s="160">
        <v>195.42000000000002</v>
      </c>
      <c r="D83" s="309">
        <f t="shared" si="38"/>
        <v>3.7841264443442334E-3</v>
      </c>
      <c r="E83" s="259">
        <f t="shared" si="39"/>
        <v>4.1643412458374175E-3</v>
      </c>
      <c r="F83" s="64">
        <f t="shared" si="34"/>
        <v>-4.5567765567765491E-2</v>
      </c>
      <c r="H83" s="24">
        <v>204.50900000000001</v>
      </c>
      <c r="I83" s="160">
        <v>217.727</v>
      </c>
      <c r="J83" s="258">
        <f t="shared" si="40"/>
        <v>5.4011272356348462E-3</v>
      </c>
      <c r="K83" s="259">
        <f t="shared" si="41"/>
        <v>5.5470896002216309E-3</v>
      </c>
      <c r="L83" s="64">
        <f t="shared" ref="L83" si="56">(I83-H83)/H83</f>
        <v>6.4632852343906574E-2</v>
      </c>
      <c r="N83" s="47">
        <f t="shared" ref="N83" si="57">(H83/B83)*10</f>
        <v>9.9882295482295493</v>
      </c>
      <c r="O83" s="163">
        <f t="shared" ref="O83" si="58">(I83/C83)*10</f>
        <v>11.14149012383584</v>
      </c>
      <c r="P83" s="64">
        <f t="shared" ref="P83" si="59">(O83-N83)/N83</f>
        <v>0.11546196150555138</v>
      </c>
    </row>
    <row r="84" spans="1:16" ht="20.100000000000001" customHeight="1" x14ac:dyDescent="0.25">
      <c r="A84" s="44" t="s">
        <v>209</v>
      </c>
      <c r="B84" s="24">
        <v>586.04999999999995</v>
      </c>
      <c r="C84" s="160">
        <v>429.86</v>
      </c>
      <c r="D84" s="309">
        <f t="shared" si="38"/>
        <v>1.0831195617621185E-2</v>
      </c>
      <c r="E84" s="259">
        <f t="shared" si="39"/>
        <v>9.1601869201497904E-3</v>
      </c>
      <c r="F84" s="64">
        <f t="shared" si="34"/>
        <v>-0.26651309615220536</v>
      </c>
      <c r="H84" s="24">
        <v>322.16200000000003</v>
      </c>
      <c r="I84" s="160">
        <v>201.02499999999998</v>
      </c>
      <c r="J84" s="258">
        <f t="shared" si="40"/>
        <v>8.5083685925147236E-3</v>
      </c>
      <c r="K84" s="259">
        <f t="shared" si="41"/>
        <v>5.1215682340019983E-3</v>
      </c>
      <c r="L84" s="64">
        <f t="shared" ref="L84:L94" si="60">(I84-H84)/H84</f>
        <v>-0.37601268926813231</v>
      </c>
      <c r="N84" s="47">
        <f t="shared" ref="N84:N90" si="61">(H84/B84)*10</f>
        <v>5.4971760088729642</v>
      </c>
      <c r="O84" s="163">
        <f t="shared" ref="O84:O90" si="62">(I84/C84)*10</f>
        <v>4.6765225887498243</v>
      </c>
      <c r="P84" s="64">
        <f t="shared" ref="P84:P90" si="63">(O84-N84)/N84</f>
        <v>-0.14928636427113254</v>
      </c>
    </row>
    <row r="85" spans="1:16" ht="20.100000000000001" customHeight="1" x14ac:dyDescent="0.25">
      <c r="A85" s="44" t="s">
        <v>232</v>
      </c>
      <c r="B85" s="24">
        <v>21.95</v>
      </c>
      <c r="C85" s="160">
        <v>210.06</v>
      </c>
      <c r="D85" s="309">
        <f t="shared" si="38"/>
        <v>4.056731401873305E-4</v>
      </c>
      <c r="E85" s="259">
        <f t="shared" si="39"/>
        <v>4.4763152292529316E-3</v>
      </c>
      <c r="F85" s="64">
        <f t="shared" si="34"/>
        <v>8.5699316628701609</v>
      </c>
      <c r="H85" s="24">
        <v>11.158999999999999</v>
      </c>
      <c r="I85" s="160">
        <v>198.67699999999996</v>
      </c>
      <c r="J85" s="258">
        <f t="shared" si="40"/>
        <v>2.9471162062524994E-4</v>
      </c>
      <c r="K85" s="259">
        <f t="shared" si="41"/>
        <v>5.0617476036652906E-3</v>
      </c>
      <c r="L85" s="64">
        <f t="shared" si="60"/>
        <v>16.804193924186755</v>
      </c>
      <c r="N85" s="47">
        <f t="shared" si="61"/>
        <v>5.0838268792710704</v>
      </c>
      <c r="O85" s="163">
        <f t="shared" si="62"/>
        <v>9.4581072074645327</v>
      </c>
      <c r="P85" s="64">
        <f t="shared" si="63"/>
        <v>0.8604306228501345</v>
      </c>
    </row>
    <row r="86" spans="1:16" ht="20.100000000000001" customHeight="1" x14ac:dyDescent="0.25">
      <c r="A86" s="44" t="s">
        <v>233</v>
      </c>
      <c r="B86" s="24">
        <v>476.94</v>
      </c>
      <c r="C86" s="160">
        <v>188.91</v>
      </c>
      <c r="D86" s="309">
        <f t="shared" si="38"/>
        <v>8.8146581995874902E-3</v>
      </c>
      <c r="E86" s="259">
        <f t="shared" si="39"/>
        <v>4.0256151097694528E-3</v>
      </c>
      <c r="F86" s="64">
        <f t="shared" si="34"/>
        <v>-0.60391244181658066</v>
      </c>
      <c r="H86" s="24">
        <v>432.84300000000002</v>
      </c>
      <c r="I86" s="160">
        <v>170.5</v>
      </c>
      <c r="J86" s="258">
        <f t="shared" si="40"/>
        <v>1.1431477910771133E-2</v>
      </c>
      <c r="K86" s="259">
        <f t="shared" si="41"/>
        <v>4.343874562354637E-3</v>
      </c>
      <c r="L86" s="64">
        <f t="shared" si="60"/>
        <v>-0.60609274032385874</v>
      </c>
      <c r="N86" s="47">
        <f t="shared" si="61"/>
        <v>9.075418291609008</v>
      </c>
      <c r="O86" s="163">
        <f t="shared" si="62"/>
        <v>9.0254618601450431</v>
      </c>
      <c r="P86" s="64">
        <f t="shared" si="63"/>
        <v>-5.5045872111651141E-3</v>
      </c>
    </row>
    <row r="87" spans="1:16" ht="20.100000000000001" customHeight="1" x14ac:dyDescent="0.25">
      <c r="A87" s="44" t="s">
        <v>218</v>
      </c>
      <c r="B87" s="24">
        <v>213.75</v>
      </c>
      <c r="C87" s="160">
        <v>159.38</v>
      </c>
      <c r="D87" s="309">
        <f t="shared" si="38"/>
        <v>3.9504616726670563E-3</v>
      </c>
      <c r="E87" s="259">
        <f t="shared" si="39"/>
        <v>3.3963397183582413E-3</v>
      </c>
      <c r="F87" s="64">
        <f t="shared" si="34"/>
        <v>-0.25436257309941523</v>
      </c>
      <c r="H87" s="24">
        <v>193.32499999999999</v>
      </c>
      <c r="I87" s="160">
        <v>150.471</v>
      </c>
      <c r="J87" s="258">
        <f t="shared" si="40"/>
        <v>5.1057553595641588E-3</v>
      </c>
      <c r="K87" s="259">
        <f t="shared" si="41"/>
        <v>3.8335903183112289E-3</v>
      </c>
      <c r="L87" s="64">
        <f t="shared" si="60"/>
        <v>-0.22166817535238581</v>
      </c>
      <c r="N87" s="47">
        <f t="shared" si="61"/>
        <v>9.0444444444444443</v>
      </c>
      <c r="O87" s="163">
        <f t="shared" si="62"/>
        <v>9.4410214581503329</v>
      </c>
      <c r="P87" s="64">
        <f t="shared" si="63"/>
        <v>4.384758136797294E-2</v>
      </c>
    </row>
    <row r="88" spans="1:16" ht="20.100000000000001" customHeight="1" x14ac:dyDescent="0.25">
      <c r="A88" s="44" t="s">
        <v>187</v>
      </c>
      <c r="B88" s="24">
        <v>178.79999999999998</v>
      </c>
      <c r="C88" s="160">
        <v>103.82999999999998</v>
      </c>
      <c r="D88" s="309">
        <f t="shared" si="38"/>
        <v>3.3045265360134254E-3</v>
      </c>
      <c r="E88" s="259">
        <f t="shared" si="39"/>
        <v>2.212585976641587E-3</v>
      </c>
      <c r="F88" s="64">
        <f t="shared" si="34"/>
        <v>-0.41929530201342285</v>
      </c>
      <c r="H88" s="24">
        <v>216.29500000000002</v>
      </c>
      <c r="I88" s="160">
        <v>132.62300000000002</v>
      </c>
      <c r="J88" s="258">
        <f t="shared" si="40"/>
        <v>5.7123980628316562E-3</v>
      </c>
      <c r="K88" s="259">
        <f t="shared" si="41"/>
        <v>3.3788720004877364E-3</v>
      </c>
      <c r="L88" s="64">
        <f t="shared" si="60"/>
        <v>-0.38684204443006076</v>
      </c>
      <c r="N88" s="47">
        <f t="shared" si="61"/>
        <v>12.097035794183448</v>
      </c>
      <c r="O88" s="163">
        <f t="shared" si="62"/>
        <v>12.773090628912648</v>
      </c>
      <c r="P88" s="64">
        <f t="shared" si="63"/>
        <v>5.5885991099924155E-2</v>
      </c>
    </row>
    <row r="89" spans="1:16" ht="20.100000000000001" customHeight="1" x14ac:dyDescent="0.25">
      <c r="A89" s="44" t="s">
        <v>205</v>
      </c>
      <c r="B89" s="24">
        <v>231.11</v>
      </c>
      <c r="C89" s="160">
        <v>173.83</v>
      </c>
      <c r="D89" s="309">
        <f t="shared" si="38"/>
        <v>4.2713038464097476E-3</v>
      </c>
      <c r="E89" s="259">
        <f t="shared" si="39"/>
        <v>3.7042648590928169E-3</v>
      </c>
      <c r="F89" s="64">
        <f t="shared" si="34"/>
        <v>-0.24784734541992989</v>
      </c>
      <c r="H89" s="24">
        <v>186.64400000000001</v>
      </c>
      <c r="I89" s="160">
        <v>130.99100000000001</v>
      </c>
      <c r="J89" s="258">
        <f t="shared" si="40"/>
        <v>4.9293086943255808E-3</v>
      </c>
      <c r="K89" s="259">
        <f t="shared" si="41"/>
        <v>3.3372930955859019E-3</v>
      </c>
      <c r="L89" s="64">
        <f t="shared" si="60"/>
        <v>-0.29817727866955268</v>
      </c>
      <c r="N89" s="47">
        <f t="shared" si="61"/>
        <v>8.0759811345246852</v>
      </c>
      <c r="O89" s="163">
        <f t="shared" si="62"/>
        <v>7.5355807398032564</v>
      </c>
      <c r="P89" s="64">
        <f t="shared" si="63"/>
        <v>-6.6914519204512024E-2</v>
      </c>
    </row>
    <row r="90" spans="1:16" ht="20.100000000000001" customHeight="1" x14ac:dyDescent="0.25">
      <c r="A90" s="44" t="s">
        <v>234</v>
      </c>
      <c r="B90" s="24">
        <v>103.68</v>
      </c>
      <c r="C90" s="160">
        <v>218.04000000000002</v>
      </c>
      <c r="D90" s="309">
        <f t="shared" si="38"/>
        <v>1.9161818302789262E-3</v>
      </c>
      <c r="E90" s="259">
        <f t="shared" si="39"/>
        <v>4.6463666218523715E-3</v>
      </c>
      <c r="F90" s="64">
        <f t="shared" si="34"/>
        <v>1.1030092592592593</v>
      </c>
      <c r="H90" s="24">
        <v>48.731999999999999</v>
      </c>
      <c r="I90" s="160">
        <v>107.599</v>
      </c>
      <c r="J90" s="258">
        <f t="shared" si="40"/>
        <v>1.2870227346813946E-3</v>
      </c>
      <c r="K90" s="259">
        <f t="shared" si="41"/>
        <v>2.7413287919929416E-3</v>
      </c>
      <c r="L90" s="64">
        <f t="shared" si="60"/>
        <v>1.2079742263810229</v>
      </c>
      <c r="N90" s="47">
        <f t="shared" si="61"/>
        <v>4.700231481481481</v>
      </c>
      <c r="O90" s="163">
        <f t="shared" si="62"/>
        <v>4.9348284718400297</v>
      </c>
      <c r="P90" s="64">
        <f t="shared" si="63"/>
        <v>4.9911795043040171E-2</v>
      </c>
    </row>
    <row r="91" spans="1:16" ht="20.100000000000001" customHeight="1" x14ac:dyDescent="0.25">
      <c r="A91" s="44" t="s">
        <v>235</v>
      </c>
      <c r="B91" s="24">
        <v>82.820000000000007</v>
      </c>
      <c r="C91" s="160">
        <v>130.71999999999997</v>
      </c>
      <c r="D91" s="309">
        <f t="shared" si="38"/>
        <v>1.5306537344106932E-3</v>
      </c>
      <c r="E91" s="259">
        <f t="shared" si="39"/>
        <v>2.7856037644860662E-3</v>
      </c>
      <c r="F91" s="64">
        <f t="shared" si="34"/>
        <v>0.57836271432021202</v>
      </c>
      <c r="H91" s="24">
        <v>62.397999999999996</v>
      </c>
      <c r="I91" s="160">
        <v>93.989000000000019</v>
      </c>
      <c r="J91" s="258">
        <f t="shared" si="40"/>
        <v>1.6479447713750647E-3</v>
      </c>
      <c r="K91" s="259">
        <f t="shared" si="41"/>
        <v>2.3945831451093842E-3</v>
      </c>
      <c r="L91" s="64">
        <f t="shared" si="60"/>
        <v>0.50628225263630289</v>
      </c>
      <c r="N91" s="47">
        <f t="shared" ref="N91:N94" si="64">(H91/B91)*10</f>
        <v>7.5341704902197524</v>
      </c>
      <c r="O91" s="163">
        <f t="shared" ref="O91:O94" si="65">(I91/C91)*10</f>
        <v>7.1901009791921702</v>
      </c>
      <c r="P91" s="64">
        <f t="shared" ref="P91:P94" si="66">(O91-N91)/N91</f>
        <v>-4.5667869007507231E-2</v>
      </c>
    </row>
    <row r="92" spans="1:16" ht="20.100000000000001" customHeight="1" x14ac:dyDescent="0.25">
      <c r="A92" s="44" t="s">
        <v>198</v>
      </c>
      <c r="B92" s="24">
        <v>128.69999999999999</v>
      </c>
      <c r="C92" s="160">
        <v>128.19999999999999</v>
      </c>
      <c r="D92" s="309">
        <f t="shared" si="38"/>
        <v>2.3785937650163749E-3</v>
      </c>
      <c r="E92" s="259">
        <f t="shared" si="39"/>
        <v>2.731903324717822E-3</v>
      </c>
      <c r="F92" s="64">
        <f t="shared" si="34"/>
        <v>-3.8850038850038854E-3</v>
      </c>
      <c r="H92" s="24">
        <v>107.797</v>
      </c>
      <c r="I92" s="160">
        <v>87.168999999999997</v>
      </c>
      <c r="J92" s="258">
        <f t="shared" si="40"/>
        <v>2.8469422500708012E-3</v>
      </c>
      <c r="K92" s="259">
        <f t="shared" si="41"/>
        <v>2.2208281626151984E-3</v>
      </c>
      <c r="L92" s="64">
        <f t="shared" si="60"/>
        <v>-0.19135968533447129</v>
      </c>
      <c r="N92" s="47">
        <f t="shared" si="64"/>
        <v>8.3758352758352768</v>
      </c>
      <c r="O92" s="163">
        <f t="shared" si="65"/>
        <v>6.7994539781591268</v>
      </c>
      <c r="P92" s="64">
        <f t="shared" si="66"/>
        <v>-0.18820586195434055</v>
      </c>
    </row>
    <row r="93" spans="1:16" ht="20.100000000000001" customHeight="1" x14ac:dyDescent="0.25">
      <c r="A93" s="44" t="s">
        <v>211</v>
      </c>
      <c r="B93" s="24">
        <v>0.12</v>
      </c>
      <c r="C93" s="160">
        <v>150.27000000000001</v>
      </c>
      <c r="D93" s="309">
        <f t="shared" si="38"/>
        <v>2.2178030443043125E-6</v>
      </c>
      <c r="E93" s="259">
        <f t="shared" si="39"/>
        <v>3.2022083666563743E-3</v>
      </c>
      <c r="F93" s="64">
        <f t="shared" si="34"/>
        <v>1251.25</v>
      </c>
      <c r="H93" s="24">
        <v>0.25</v>
      </c>
      <c r="I93" s="160">
        <v>86.227000000000004</v>
      </c>
      <c r="J93" s="258">
        <f t="shared" si="40"/>
        <v>6.6025544543697903E-6</v>
      </c>
      <c r="K93" s="259">
        <f t="shared" si="41"/>
        <v>2.1968285741240661E-3</v>
      </c>
      <c r="L93" s="64">
        <f t="shared" si="60"/>
        <v>343.90800000000002</v>
      </c>
      <c r="N93" s="47">
        <f t="shared" si="64"/>
        <v>20.833333333333336</v>
      </c>
      <c r="O93" s="163">
        <f t="shared" si="65"/>
        <v>5.7381380182338457</v>
      </c>
      <c r="P93" s="64">
        <f t="shared" si="66"/>
        <v>-0.72456937512477548</v>
      </c>
    </row>
    <row r="94" spans="1:16" ht="20.100000000000001" customHeight="1" x14ac:dyDescent="0.25">
      <c r="A94" s="44" t="s">
        <v>215</v>
      </c>
      <c r="B94" s="24">
        <v>189.16</v>
      </c>
      <c r="C94" s="160">
        <v>188.1</v>
      </c>
      <c r="D94" s="309">
        <f t="shared" si="38"/>
        <v>3.4959968655050313E-3</v>
      </c>
      <c r="E94" s="259">
        <f t="shared" si="39"/>
        <v>4.0083542541296596E-3</v>
      </c>
      <c r="F94" s="64">
        <f t="shared" si="34"/>
        <v>-5.6037217170649307E-3</v>
      </c>
      <c r="H94" s="24">
        <v>81.516000000000005</v>
      </c>
      <c r="I94" s="160">
        <v>79.126000000000005</v>
      </c>
      <c r="J94" s="258">
        <f t="shared" si="40"/>
        <v>2.1528553156096317E-3</v>
      </c>
      <c r="K94" s="259">
        <f t="shared" ref="K94" si="67">I94/$I$96</f>
        <v>2.0159144787147976E-3</v>
      </c>
      <c r="L94" s="64">
        <f t="shared" si="60"/>
        <v>-2.9319397418911628E-2</v>
      </c>
      <c r="N94" s="47">
        <f t="shared" si="64"/>
        <v>4.3093677310213581</v>
      </c>
      <c r="O94" s="163">
        <f t="shared" si="65"/>
        <v>4.2065922381711855</v>
      </c>
      <c r="P94" s="64">
        <f t="shared" si="66"/>
        <v>-2.3849320657955041E-2</v>
      </c>
    </row>
    <row r="95" spans="1:16" ht="20.100000000000001" customHeight="1" thickBot="1" x14ac:dyDescent="0.3">
      <c r="A95" s="13" t="s">
        <v>17</v>
      </c>
      <c r="B95" s="24">
        <f>B96-SUM(B68:B94)</f>
        <v>1311.859999999986</v>
      </c>
      <c r="C95" s="162">
        <f>C96-SUM(C68:C94)</f>
        <v>1480.0699999999997</v>
      </c>
      <c r="D95" s="309">
        <f t="shared" si="38"/>
        <v>2.4245392514175203E-2</v>
      </c>
      <c r="E95" s="259">
        <f t="shared" si="39"/>
        <v>3.1539845193565577E-2</v>
      </c>
      <c r="F95" s="64">
        <f>(C95-B95)/B95</f>
        <v>0.1282225237449236</v>
      </c>
      <c r="H95" s="24">
        <f>H96-SUM(H68:H94)</f>
        <v>832.75199999997858</v>
      </c>
      <c r="I95" s="162">
        <f>I96-SUM(I68:I94)</f>
        <v>946.91400000001886</v>
      </c>
      <c r="J95" s="258">
        <f t="shared" si="40"/>
        <v>2.1993161707940842E-2</v>
      </c>
      <c r="K95" s="259">
        <f t="shared" si="41"/>
        <v>2.4124783796701233E-2</v>
      </c>
      <c r="L95" s="64">
        <f>(I95-H95)/H95</f>
        <v>0.1370900340077757</v>
      </c>
      <c r="N95" s="47">
        <f t="shared" si="36"/>
        <v>6.3478724863932694</v>
      </c>
      <c r="O95" s="163">
        <f t="shared" si="37"/>
        <v>6.3977649705758441</v>
      </c>
      <c r="P95" s="64">
        <f>(O95-N95)/N95</f>
        <v>7.8597174548669345E-3</v>
      </c>
    </row>
    <row r="96" spans="1:16" ht="26.25" customHeight="1" thickBot="1" x14ac:dyDescent="0.3">
      <c r="A96" s="17" t="s">
        <v>18</v>
      </c>
      <c r="B96" s="22">
        <v>54107.599999999991</v>
      </c>
      <c r="C96" s="165">
        <v>46926.99</v>
      </c>
      <c r="D96" s="305">
        <f>SUM(D68:D95)</f>
        <v>1</v>
      </c>
      <c r="E96" s="306">
        <f>SUM(E68:E95)</f>
        <v>0.99999999999999989</v>
      </c>
      <c r="F96" s="69">
        <f>(C96-B96)/B96</f>
        <v>-0.13270982264968312</v>
      </c>
      <c r="G96" s="2"/>
      <c r="H96" s="22">
        <v>37864.132999999973</v>
      </c>
      <c r="I96" s="165">
        <v>39250.67300000001</v>
      </c>
      <c r="J96" s="317">
        <f t="shared" si="40"/>
        <v>1</v>
      </c>
      <c r="K96" s="306">
        <f t="shared" si="41"/>
        <v>1</v>
      </c>
      <c r="L96" s="69">
        <f>(I96-H96)/H96</f>
        <v>3.6618823412648542E-2</v>
      </c>
      <c r="M96" s="2"/>
      <c r="N96" s="43">
        <f t="shared" si="36"/>
        <v>6.9979324531119431</v>
      </c>
      <c r="O96" s="170">
        <f t="shared" si="37"/>
        <v>8.3642000051569489</v>
      </c>
      <c r="P96" s="69">
        <f>(O96-N96)/N96</f>
        <v>0.19523874532933425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L15" sqref="L15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148</v>
      </c>
    </row>
    <row r="2" spans="1:18" ht="15.75" thickBot="1" x14ac:dyDescent="0.3"/>
    <row r="3" spans="1:18" x14ac:dyDescent="0.25">
      <c r="A3" s="437" t="s">
        <v>16</v>
      </c>
      <c r="B3" s="455"/>
      <c r="C3" s="455"/>
      <c r="D3" s="458" t="s">
        <v>1</v>
      </c>
      <c r="E3" s="449"/>
      <c r="F3" s="458" t="s">
        <v>104</v>
      </c>
      <c r="G3" s="449"/>
      <c r="H3" s="148" t="s">
        <v>0</v>
      </c>
      <c r="J3" s="450" t="s">
        <v>19</v>
      </c>
      <c r="K3" s="449"/>
      <c r="L3" s="461" t="s">
        <v>104</v>
      </c>
      <c r="M3" s="462"/>
      <c r="N3" s="148" t="s">
        <v>0</v>
      </c>
      <c r="P3" s="448" t="s">
        <v>22</v>
      </c>
      <c r="Q3" s="449"/>
      <c r="R3" s="148" t="s">
        <v>0</v>
      </c>
    </row>
    <row r="4" spans="1:18" x14ac:dyDescent="0.25">
      <c r="A4" s="456"/>
      <c r="B4" s="457"/>
      <c r="C4" s="457"/>
      <c r="D4" s="459" t="s">
        <v>153</v>
      </c>
      <c r="E4" s="451"/>
      <c r="F4" s="459" t="str">
        <f>D4</f>
        <v>jan-maio</v>
      </c>
      <c r="G4" s="451"/>
      <c r="H4" s="149" t="s">
        <v>138</v>
      </c>
      <c r="J4" s="446" t="str">
        <f>D4</f>
        <v>jan-maio</v>
      </c>
      <c r="K4" s="451"/>
      <c r="L4" s="452" t="str">
        <f>D4</f>
        <v>jan-maio</v>
      </c>
      <c r="M4" s="453"/>
      <c r="N4" s="149" t="str">
        <f>H4</f>
        <v>2022/2021</v>
      </c>
      <c r="P4" s="446" t="str">
        <f>D4</f>
        <v>jan-maio</v>
      </c>
      <c r="Q4" s="447"/>
      <c r="R4" s="149" t="str">
        <f>N4</f>
        <v>2022/2021</v>
      </c>
    </row>
    <row r="5" spans="1:18" ht="19.5" customHeight="1" thickBot="1" x14ac:dyDescent="0.3">
      <c r="A5" s="438"/>
      <c r="B5" s="464"/>
      <c r="C5" s="464"/>
      <c r="D5" s="117">
        <v>2020</v>
      </c>
      <c r="E5" s="181">
        <v>2021</v>
      </c>
      <c r="F5" s="117">
        <f>D5</f>
        <v>2020</v>
      </c>
      <c r="G5" s="152">
        <f>E5</f>
        <v>2021</v>
      </c>
      <c r="H5" s="192" t="s">
        <v>1</v>
      </c>
      <c r="J5" s="30">
        <f>D5</f>
        <v>2020</v>
      </c>
      <c r="K5" s="152">
        <f>E5</f>
        <v>2021</v>
      </c>
      <c r="L5" s="180">
        <f>F5</f>
        <v>2020</v>
      </c>
      <c r="M5" s="164">
        <f>G5</f>
        <v>2021</v>
      </c>
      <c r="N5" s="321">
        <v>1000</v>
      </c>
      <c r="P5" s="30">
        <f>D5</f>
        <v>2020</v>
      </c>
      <c r="Q5" s="152">
        <f>E5</f>
        <v>2021</v>
      </c>
      <c r="R5" s="192"/>
    </row>
    <row r="6" spans="1:18" ht="24" customHeight="1" x14ac:dyDescent="0.25">
      <c r="A6" s="182" t="s">
        <v>20</v>
      </c>
      <c r="B6" s="11"/>
      <c r="C6" s="11"/>
      <c r="D6" s="184">
        <v>5349.83</v>
      </c>
      <c r="E6" s="185">
        <v>5299.920000000001</v>
      </c>
      <c r="F6" s="309">
        <f>D6/D8</f>
        <v>0.58556594284038044</v>
      </c>
      <c r="G6" s="308">
        <f>E6/E8</f>
        <v>0.58870600466973111</v>
      </c>
      <c r="H6" s="191">
        <f>(E6-D6)/D6</f>
        <v>-9.3292684066594543E-3</v>
      </c>
      <c r="I6" s="2"/>
      <c r="J6" s="189">
        <v>2442.2659999999992</v>
      </c>
      <c r="K6" s="185">
        <v>2584.2829999999999</v>
      </c>
      <c r="L6" s="309">
        <f>J6/J8</f>
        <v>0.40783383165912007</v>
      </c>
      <c r="M6" s="308">
        <f>K6/K8</f>
        <v>0.4047090509124297</v>
      </c>
      <c r="N6" s="191">
        <f>(K6-J6)/J6</f>
        <v>5.8149685578884849E-2</v>
      </c>
      <c r="P6" s="39">
        <f t="shared" ref="P6:Q8" si="0">(J6/D6)*10</f>
        <v>4.5651282377197013</v>
      </c>
      <c r="Q6" s="173">
        <f t="shared" si="0"/>
        <v>4.8760792615737589</v>
      </c>
      <c r="R6" s="191">
        <f>(Q6-P6)/P6</f>
        <v>6.8114411613851789E-2</v>
      </c>
    </row>
    <row r="7" spans="1:18" ht="24" customHeight="1" thickBot="1" x14ac:dyDescent="0.3">
      <c r="A7" s="182" t="s">
        <v>21</v>
      </c>
      <c r="B7" s="11"/>
      <c r="C7" s="11"/>
      <c r="D7" s="186">
        <v>3786.3400000000015</v>
      </c>
      <c r="E7" s="187">
        <v>3702.739999999998</v>
      </c>
      <c r="F7" s="309">
        <f>D7/D8</f>
        <v>0.41443405715961951</v>
      </c>
      <c r="G7" s="259">
        <f>E7/E8</f>
        <v>0.41129399533026884</v>
      </c>
      <c r="H7" s="67">
        <f t="shared" ref="H7:H8" si="1">(E7-D7)/D7</f>
        <v>-2.2079369523075983E-2</v>
      </c>
      <c r="J7" s="189">
        <v>3546.1189999999992</v>
      </c>
      <c r="K7" s="187">
        <v>3801.25</v>
      </c>
      <c r="L7" s="309">
        <f>J7/J8</f>
        <v>0.59216616834087987</v>
      </c>
      <c r="M7" s="259">
        <f>K7/K8</f>
        <v>0.5952909490875703</v>
      </c>
      <c r="N7" s="120">
        <f t="shared" ref="N7:N8" si="2">(K7-J7)/J7</f>
        <v>7.1946542121119117E-2</v>
      </c>
      <c r="P7" s="39">
        <f t="shared" si="0"/>
        <v>9.3655588246169064</v>
      </c>
      <c r="Q7" s="173">
        <f t="shared" si="0"/>
        <v>10.266046225227809</v>
      </c>
      <c r="R7" s="120">
        <f t="shared" ref="R7:R8" si="3">(Q7-P7)/P7</f>
        <v>9.614881690177593E-2</v>
      </c>
    </row>
    <row r="8" spans="1:18" ht="26.25" customHeight="1" thickBot="1" x14ac:dyDescent="0.3">
      <c r="A8" s="17" t="s">
        <v>12</v>
      </c>
      <c r="B8" s="183"/>
      <c r="C8" s="183"/>
      <c r="D8" s="188">
        <v>9136.1700000000019</v>
      </c>
      <c r="E8" s="165">
        <v>9002.66</v>
      </c>
      <c r="F8" s="305">
        <f>SUM(F6:F7)</f>
        <v>1</v>
      </c>
      <c r="G8" s="306">
        <f>SUM(G6:G7)</f>
        <v>1</v>
      </c>
      <c r="H8" s="190">
        <f t="shared" si="1"/>
        <v>-1.4613344541531299E-2</v>
      </c>
      <c r="I8" s="2"/>
      <c r="J8" s="22">
        <v>5988.3849999999984</v>
      </c>
      <c r="K8" s="165">
        <v>6385.5329999999994</v>
      </c>
      <c r="L8" s="305">
        <f>SUM(L6:L7)</f>
        <v>1</v>
      </c>
      <c r="M8" s="306">
        <f>SUM(M6:M7)</f>
        <v>1</v>
      </c>
      <c r="N8" s="190">
        <f t="shared" si="2"/>
        <v>6.6319717252648444E-2</v>
      </c>
      <c r="O8" s="2"/>
      <c r="P8" s="34">
        <f t="shared" si="0"/>
        <v>6.5545901619606441</v>
      </c>
      <c r="Q8" s="166">
        <f t="shared" si="0"/>
        <v>7.0929403087531906</v>
      </c>
      <c r="R8" s="190">
        <f t="shared" si="3"/>
        <v>8.2133304064813145E-2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topLeftCell="A66" workbookViewId="0">
      <selection activeCell="N81" sqref="N81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149</v>
      </c>
    </row>
    <row r="3" spans="1:16" ht="8.25" customHeight="1" thickBot="1" x14ac:dyDescent="0.3"/>
    <row r="4" spans="1:16" x14ac:dyDescent="0.25">
      <c r="A4" s="465" t="s">
        <v>3</v>
      </c>
      <c r="B4" s="458" t="s">
        <v>1</v>
      </c>
      <c r="C4" s="449"/>
      <c r="D4" s="458" t="s">
        <v>104</v>
      </c>
      <c r="E4" s="449"/>
      <c r="F4" s="148" t="s">
        <v>0</v>
      </c>
      <c r="H4" s="468" t="s">
        <v>19</v>
      </c>
      <c r="I4" s="469"/>
      <c r="J4" s="458" t="s">
        <v>104</v>
      </c>
      <c r="K4" s="454"/>
      <c r="L4" s="148" t="s">
        <v>0</v>
      </c>
      <c r="N4" s="448" t="s">
        <v>22</v>
      </c>
      <c r="O4" s="449"/>
      <c r="P4" s="148" t="s">
        <v>0</v>
      </c>
    </row>
    <row r="5" spans="1:16" x14ac:dyDescent="0.25">
      <c r="A5" s="466"/>
      <c r="B5" s="459" t="s">
        <v>153</v>
      </c>
      <c r="C5" s="451"/>
      <c r="D5" s="459" t="str">
        <f>B5</f>
        <v>jan-maio</v>
      </c>
      <c r="E5" s="451"/>
      <c r="F5" s="149" t="s">
        <v>138</v>
      </c>
      <c r="H5" s="446" t="str">
        <f>B5</f>
        <v>jan-maio</v>
      </c>
      <c r="I5" s="451"/>
      <c r="J5" s="459" t="str">
        <f>B5</f>
        <v>jan-maio</v>
      </c>
      <c r="K5" s="447"/>
      <c r="L5" s="149" t="str">
        <f>F5</f>
        <v>2022/2021</v>
      </c>
      <c r="N5" s="446" t="str">
        <f>B5</f>
        <v>jan-maio</v>
      </c>
      <c r="O5" s="447"/>
      <c r="P5" s="149" t="str">
        <f>L5</f>
        <v>2022/2021</v>
      </c>
    </row>
    <row r="6" spans="1:16" ht="19.5" customHeight="1" thickBot="1" x14ac:dyDescent="0.3">
      <c r="A6" s="467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163</v>
      </c>
      <c r="B7" s="45">
        <v>900.57</v>
      </c>
      <c r="C7" s="167">
        <v>994.54</v>
      </c>
      <c r="D7" s="309">
        <f>B7/$B$33</f>
        <v>9.8571939882904927E-2</v>
      </c>
      <c r="E7" s="308">
        <f t="shared" ref="E7:E32" si="0">C7/$C$33</f>
        <v>0.11047179389202751</v>
      </c>
      <c r="F7" s="64">
        <f>(C7-B7)/B7</f>
        <v>0.10434502592802326</v>
      </c>
      <c r="H7" s="45">
        <v>962.43799999999987</v>
      </c>
      <c r="I7" s="167">
        <v>1677.9170000000001</v>
      </c>
      <c r="J7" s="309">
        <f>H7/$H$33</f>
        <v>0.16071745554101807</v>
      </c>
      <c r="K7" s="308">
        <f>I7/$I$33</f>
        <v>0.26276851125818312</v>
      </c>
      <c r="L7" s="64">
        <f>(I7-H7)/H7</f>
        <v>0.74340269191366126</v>
      </c>
      <c r="N7" s="39">
        <f t="shared" ref="N7:N33" si="1">(H7/B7)*10</f>
        <v>10.686987130372984</v>
      </c>
      <c r="O7" s="172">
        <f t="shared" ref="O7:O32" si="2">(I7/C7)*10</f>
        <v>16.871287228266336</v>
      </c>
      <c r="P7" s="73">
        <f>(O7-N7)/N7</f>
        <v>0.57867573175205234</v>
      </c>
    </row>
    <row r="8" spans="1:16" ht="20.100000000000001" customHeight="1" x14ac:dyDescent="0.25">
      <c r="A8" s="13" t="s">
        <v>164</v>
      </c>
      <c r="B8" s="24">
        <v>1976.5299999999997</v>
      </c>
      <c r="C8" s="160">
        <v>2224.7199999999998</v>
      </c>
      <c r="D8" s="309">
        <f t="shared" ref="D8:D32" si="3">B8/$B$33</f>
        <v>0.21634120205731708</v>
      </c>
      <c r="E8" s="259">
        <f t="shared" si="0"/>
        <v>0.24711807399146482</v>
      </c>
      <c r="F8" s="64">
        <f t="shared" ref="F8:F18" si="4">(C8-B8)/B8</f>
        <v>0.12556854689784627</v>
      </c>
      <c r="H8" s="24">
        <v>750.84300000000007</v>
      </c>
      <c r="I8" s="160">
        <v>824.98500000000001</v>
      </c>
      <c r="J8" s="309">
        <f t="shared" ref="J8:J32" si="5">H8/$H$33</f>
        <v>0.12538322101868865</v>
      </c>
      <c r="K8" s="259">
        <f t="shared" ref="K8:K32" si="6">I8/$I$33</f>
        <v>0.12919594965682579</v>
      </c>
      <c r="L8" s="64">
        <f t="shared" ref="L8:L33" si="7">(I8-H8)/H8</f>
        <v>9.8745010608076431E-2</v>
      </c>
      <c r="N8" s="39">
        <f t="shared" si="1"/>
        <v>3.7987938457802315</v>
      </c>
      <c r="O8" s="173">
        <f t="shared" si="2"/>
        <v>3.7082644108022587</v>
      </c>
      <c r="P8" s="64">
        <f t="shared" ref="P8:P65" si="8">(O8-N8)/N8</f>
        <v>-2.3831099726176128E-2</v>
      </c>
    </row>
    <row r="9" spans="1:16" ht="20.100000000000001" customHeight="1" x14ac:dyDescent="0.25">
      <c r="A9" s="13" t="s">
        <v>168</v>
      </c>
      <c r="B9" s="24">
        <v>1446.1</v>
      </c>
      <c r="C9" s="160">
        <v>1381.02</v>
      </c>
      <c r="D9" s="309">
        <f t="shared" si="3"/>
        <v>0.15828295664375761</v>
      </c>
      <c r="E9" s="259">
        <f t="shared" si="0"/>
        <v>0.15340132805193138</v>
      </c>
      <c r="F9" s="64">
        <f t="shared" si="4"/>
        <v>-4.5003803333102783E-2</v>
      </c>
      <c r="H9" s="24">
        <v>621.25100000000009</v>
      </c>
      <c r="I9" s="160">
        <v>586.39199999999994</v>
      </c>
      <c r="J9" s="309">
        <f t="shared" si="5"/>
        <v>0.10374266183620456</v>
      </c>
      <c r="K9" s="259">
        <f t="shared" si="6"/>
        <v>9.1831331855931189E-2</v>
      </c>
      <c r="L9" s="64">
        <f t="shared" si="7"/>
        <v>-5.6110976078911981E-2</v>
      </c>
      <c r="N9" s="39">
        <f t="shared" si="1"/>
        <v>4.2960445335730597</v>
      </c>
      <c r="O9" s="173">
        <f t="shared" si="2"/>
        <v>4.246078985097971</v>
      </c>
      <c r="P9" s="64">
        <f t="shared" si="8"/>
        <v>-1.1630593697205441E-2</v>
      </c>
    </row>
    <row r="10" spans="1:16" ht="20.100000000000001" customHeight="1" x14ac:dyDescent="0.25">
      <c r="A10" s="13" t="s">
        <v>181</v>
      </c>
      <c r="B10" s="24">
        <v>635.13</v>
      </c>
      <c r="C10" s="160">
        <v>1033.6799999999998</v>
      </c>
      <c r="D10" s="309">
        <f t="shared" si="3"/>
        <v>6.9518189788499954E-2</v>
      </c>
      <c r="E10" s="259">
        <f t="shared" si="0"/>
        <v>0.1148193978224214</v>
      </c>
      <c r="F10" s="64">
        <f t="shared" si="4"/>
        <v>0.62750932879882837</v>
      </c>
      <c r="H10" s="24">
        <v>386.89299999999992</v>
      </c>
      <c r="I10" s="160">
        <v>565.16100000000006</v>
      </c>
      <c r="J10" s="309">
        <f t="shared" si="5"/>
        <v>6.4607235506735083E-2</v>
      </c>
      <c r="K10" s="259">
        <f t="shared" si="6"/>
        <v>8.8506472364953709E-2</v>
      </c>
      <c r="L10" s="64">
        <f t="shared" si="7"/>
        <v>0.46076822273858709</v>
      </c>
      <c r="N10" s="39">
        <f t="shared" si="1"/>
        <v>6.0915560593894149</v>
      </c>
      <c r="O10" s="173">
        <f t="shared" si="2"/>
        <v>5.4674657534246585</v>
      </c>
      <c r="P10" s="64">
        <f t="shared" si="8"/>
        <v>-0.10245170525892065</v>
      </c>
    </row>
    <row r="11" spans="1:16" ht="20.100000000000001" customHeight="1" x14ac:dyDescent="0.25">
      <c r="A11" s="13" t="s">
        <v>166</v>
      </c>
      <c r="B11" s="24">
        <v>889.20999999999992</v>
      </c>
      <c r="C11" s="160">
        <v>464.15</v>
      </c>
      <c r="D11" s="309">
        <f t="shared" si="3"/>
        <v>9.7328530445471059E-2</v>
      </c>
      <c r="E11" s="259">
        <f t="shared" si="0"/>
        <v>5.1556984269093824E-2</v>
      </c>
      <c r="F11" s="64">
        <f t="shared" si="4"/>
        <v>-0.47801981534170779</v>
      </c>
      <c r="H11" s="24">
        <v>583.83600000000001</v>
      </c>
      <c r="I11" s="160">
        <v>471.41999999999996</v>
      </c>
      <c r="J11" s="309">
        <f t="shared" si="5"/>
        <v>9.7494733555040264E-2</v>
      </c>
      <c r="K11" s="259">
        <f t="shared" si="6"/>
        <v>7.3826256946757596E-2</v>
      </c>
      <c r="L11" s="64">
        <f t="shared" si="7"/>
        <v>-0.19254722216512865</v>
      </c>
      <c r="N11" s="39">
        <f t="shared" si="1"/>
        <v>6.5657831108512053</v>
      </c>
      <c r="O11" s="173">
        <f t="shared" si="2"/>
        <v>10.156630399655285</v>
      </c>
      <c r="P11" s="64">
        <f t="shared" si="8"/>
        <v>0.546903123082077</v>
      </c>
    </row>
    <row r="12" spans="1:16" ht="20.100000000000001" customHeight="1" x14ac:dyDescent="0.25">
      <c r="A12" s="13" t="s">
        <v>170</v>
      </c>
      <c r="B12" s="24">
        <v>903.99</v>
      </c>
      <c r="C12" s="160">
        <v>546.57999999999993</v>
      </c>
      <c r="D12" s="309">
        <f t="shared" si="3"/>
        <v>9.8946276174808417E-2</v>
      </c>
      <c r="E12" s="259">
        <f t="shared" si="0"/>
        <v>6.0713166997309699E-2</v>
      </c>
      <c r="F12" s="64">
        <f t="shared" si="4"/>
        <v>-0.39536941780329438</v>
      </c>
      <c r="H12" s="24">
        <v>416.54399999999998</v>
      </c>
      <c r="I12" s="160">
        <v>351.95300000000003</v>
      </c>
      <c r="J12" s="309">
        <f t="shared" si="5"/>
        <v>6.9558653960959393E-2</v>
      </c>
      <c r="K12" s="259">
        <f t="shared" si="6"/>
        <v>5.5117247064575499E-2</v>
      </c>
      <c r="L12" s="64">
        <f t="shared" si="7"/>
        <v>-0.15506405085657207</v>
      </c>
      <c r="N12" s="39">
        <f t="shared" si="1"/>
        <v>4.6078385822852024</v>
      </c>
      <c r="O12" s="173">
        <f t="shared" si="2"/>
        <v>6.4391854806249782</v>
      </c>
      <c r="P12" s="64">
        <f t="shared" si="8"/>
        <v>0.39744163464848226</v>
      </c>
    </row>
    <row r="13" spans="1:16" ht="20.100000000000001" customHeight="1" x14ac:dyDescent="0.25">
      <c r="A13" s="13" t="s">
        <v>171</v>
      </c>
      <c r="B13" s="24">
        <v>313.7</v>
      </c>
      <c r="C13" s="160">
        <v>412.15</v>
      </c>
      <c r="D13" s="309">
        <f t="shared" si="3"/>
        <v>3.4336051102376579E-2</v>
      </c>
      <c r="E13" s="259">
        <f t="shared" si="0"/>
        <v>4.5780913641079432E-2</v>
      </c>
      <c r="F13" s="64">
        <f t="shared" si="4"/>
        <v>0.31383487408351929</v>
      </c>
      <c r="H13" s="24">
        <v>126.09699999999999</v>
      </c>
      <c r="I13" s="160">
        <v>309.89</v>
      </c>
      <c r="J13" s="309">
        <f t="shared" si="5"/>
        <v>2.1056929372443481E-2</v>
      </c>
      <c r="K13" s="259">
        <f t="shared" si="6"/>
        <v>4.8530013077999895E-2</v>
      </c>
      <c r="L13" s="64">
        <f t="shared" si="7"/>
        <v>1.4575525190924448</v>
      </c>
      <c r="N13" s="39">
        <f t="shared" si="1"/>
        <v>4.0196684730634367</v>
      </c>
      <c r="O13" s="173">
        <f t="shared" si="2"/>
        <v>7.5188644910833435</v>
      </c>
      <c r="P13" s="64">
        <f t="shared" si="8"/>
        <v>0.87051856178405884</v>
      </c>
    </row>
    <row r="14" spans="1:16" ht="20.100000000000001" customHeight="1" x14ac:dyDescent="0.25">
      <c r="A14" s="13" t="s">
        <v>174</v>
      </c>
      <c r="B14" s="24">
        <v>318.19000000000005</v>
      </c>
      <c r="C14" s="160">
        <v>456.27</v>
      </c>
      <c r="D14" s="309">
        <f t="shared" si="3"/>
        <v>3.4827504304320064E-2</v>
      </c>
      <c r="E14" s="259">
        <f t="shared" si="0"/>
        <v>5.0681687412387023E-2</v>
      </c>
      <c r="F14" s="64">
        <f t="shared" si="4"/>
        <v>0.43395455545428802</v>
      </c>
      <c r="H14" s="24">
        <v>158.85900000000001</v>
      </c>
      <c r="I14" s="160">
        <v>273.35500000000002</v>
      </c>
      <c r="J14" s="309">
        <f t="shared" si="5"/>
        <v>2.6527853503073025E-2</v>
      </c>
      <c r="K14" s="259">
        <f t="shared" si="6"/>
        <v>4.2808485994826111E-2</v>
      </c>
      <c r="L14" s="64">
        <f t="shared" si="7"/>
        <v>0.72073977552420698</v>
      </c>
      <c r="N14" s="39">
        <f t="shared" si="1"/>
        <v>4.9925830478644828</v>
      </c>
      <c r="O14" s="173">
        <f t="shared" si="2"/>
        <v>5.9910798430753731</v>
      </c>
      <c r="P14" s="64">
        <f t="shared" si="8"/>
        <v>0.19999603124037871</v>
      </c>
    </row>
    <row r="15" spans="1:16" ht="20.100000000000001" customHeight="1" x14ac:dyDescent="0.25">
      <c r="A15" s="13" t="s">
        <v>167</v>
      </c>
      <c r="B15" s="24">
        <v>173.74999999999997</v>
      </c>
      <c r="C15" s="160">
        <v>228.85999999999999</v>
      </c>
      <c r="D15" s="309">
        <f t="shared" si="3"/>
        <v>1.9017815999483358E-2</v>
      </c>
      <c r="E15" s="259">
        <f t="shared" si="0"/>
        <v>2.5421375460141789E-2</v>
      </c>
      <c r="F15" s="64">
        <f t="shared" si="4"/>
        <v>0.31717985611510802</v>
      </c>
      <c r="H15" s="24">
        <v>120.43299999999999</v>
      </c>
      <c r="I15" s="160">
        <v>184.839</v>
      </c>
      <c r="J15" s="309">
        <f t="shared" si="5"/>
        <v>2.0111098401321883E-2</v>
      </c>
      <c r="K15" s="259">
        <f t="shared" si="6"/>
        <v>2.8946526468503094E-2</v>
      </c>
      <c r="L15" s="64">
        <f t="shared" si="7"/>
        <v>0.53478697699135624</v>
      </c>
      <c r="N15" s="39">
        <f t="shared" si="1"/>
        <v>6.9313956834532391</v>
      </c>
      <c r="O15" s="173">
        <f t="shared" si="2"/>
        <v>8.0765096565585957</v>
      </c>
      <c r="P15" s="64">
        <f t="shared" si="8"/>
        <v>0.16520683934391375</v>
      </c>
    </row>
    <row r="16" spans="1:16" ht="20.100000000000001" customHeight="1" x14ac:dyDescent="0.25">
      <c r="A16" s="13" t="s">
        <v>169</v>
      </c>
      <c r="B16" s="24">
        <v>202.36</v>
      </c>
      <c r="C16" s="160">
        <v>260.2</v>
      </c>
      <c r="D16" s="309">
        <f t="shared" si="3"/>
        <v>2.2149325154851528E-2</v>
      </c>
      <c r="E16" s="259">
        <f t="shared" si="0"/>
        <v>2.8902568796333537E-2</v>
      </c>
      <c r="F16" s="64">
        <f t="shared" si="4"/>
        <v>0.28582723858470038</v>
      </c>
      <c r="H16" s="24">
        <v>109.08500000000001</v>
      </c>
      <c r="I16" s="160">
        <v>145.79699999999997</v>
      </c>
      <c r="J16" s="309">
        <f t="shared" si="5"/>
        <v>1.8216096660451854E-2</v>
      </c>
      <c r="K16" s="259">
        <f t="shared" si="6"/>
        <v>2.2832393161228662E-2</v>
      </c>
      <c r="L16" s="64">
        <f t="shared" si="7"/>
        <v>0.33654489618187611</v>
      </c>
      <c r="N16" s="39">
        <f t="shared" si="1"/>
        <v>5.3906404427752523</v>
      </c>
      <c r="O16" s="173">
        <f t="shared" si="2"/>
        <v>5.6032667179092996</v>
      </c>
      <c r="P16" s="64">
        <f t="shared" si="8"/>
        <v>3.9443601811546783E-2</v>
      </c>
    </row>
    <row r="17" spans="1:16" ht="20.100000000000001" customHeight="1" x14ac:dyDescent="0.25">
      <c r="A17" s="13" t="s">
        <v>183</v>
      </c>
      <c r="B17" s="24">
        <v>7.9799999999999995</v>
      </c>
      <c r="C17" s="160">
        <v>59.75</v>
      </c>
      <c r="D17" s="309">
        <f t="shared" si="3"/>
        <v>8.7345134777483283E-4</v>
      </c>
      <c r="E17" s="259">
        <f t="shared" si="0"/>
        <v>6.6369273081511495E-3</v>
      </c>
      <c r="F17" s="64">
        <f t="shared" si="4"/>
        <v>6.4874686716791992</v>
      </c>
      <c r="H17" s="24">
        <v>19.873000000000001</v>
      </c>
      <c r="I17" s="160">
        <v>133.358</v>
      </c>
      <c r="J17" s="309">
        <f t="shared" si="5"/>
        <v>3.3185909055613483E-3</v>
      </c>
      <c r="K17" s="259">
        <f t="shared" si="6"/>
        <v>2.0884396024576174E-2</v>
      </c>
      <c r="L17" s="64">
        <f t="shared" si="7"/>
        <v>5.7105117496100233</v>
      </c>
      <c r="N17" s="39">
        <f t="shared" si="1"/>
        <v>24.903508771929825</v>
      </c>
      <c r="O17" s="173">
        <f t="shared" si="2"/>
        <v>22.319330543933056</v>
      </c>
      <c r="P17" s="64">
        <f t="shared" si="8"/>
        <v>-0.10376763578430141</v>
      </c>
    </row>
    <row r="18" spans="1:16" ht="20.100000000000001" customHeight="1" x14ac:dyDescent="0.25">
      <c r="A18" s="13" t="s">
        <v>182</v>
      </c>
      <c r="B18" s="24">
        <v>203.75000000000003</v>
      </c>
      <c r="C18" s="160">
        <v>180.76</v>
      </c>
      <c r="D18" s="309">
        <f t="shared" si="3"/>
        <v>2.2301467682847399E-2</v>
      </c>
      <c r="E18" s="259">
        <f t="shared" si="0"/>
        <v>2.0078510129228479E-2</v>
      </c>
      <c r="F18" s="64">
        <f t="shared" si="4"/>
        <v>-0.11283435582822103</v>
      </c>
      <c r="H18" s="24">
        <v>841.41499999999996</v>
      </c>
      <c r="I18" s="160">
        <v>113.25800000000001</v>
      </c>
      <c r="J18" s="309">
        <f t="shared" si="5"/>
        <v>0.14050783308020437</v>
      </c>
      <c r="K18" s="259">
        <f t="shared" si="6"/>
        <v>1.7736655655839532E-2</v>
      </c>
      <c r="L18" s="64">
        <f t="shared" si="7"/>
        <v>-0.86539579161293767</v>
      </c>
      <c r="N18" s="39">
        <f t="shared" ref="N18" si="9">(H18/B18)*10</f>
        <v>41.296441717791403</v>
      </c>
      <c r="O18" s="173">
        <f t="shared" ref="O18" si="10">(I18/C18)*10</f>
        <v>6.2656561186103135</v>
      </c>
      <c r="P18" s="64">
        <f t="shared" ref="P18" si="11">(O18-N18)/N18</f>
        <v>-0.84827612602974134</v>
      </c>
    </row>
    <row r="19" spans="1:16" ht="20.100000000000001" customHeight="1" x14ac:dyDescent="0.25">
      <c r="A19" s="13" t="s">
        <v>176</v>
      </c>
      <c r="B19" s="24">
        <v>104.92999999999999</v>
      </c>
      <c r="C19" s="160">
        <v>123.02</v>
      </c>
      <c r="D19" s="309">
        <f t="shared" si="3"/>
        <v>1.1485119037846266E-2</v>
      </c>
      <c r="E19" s="259">
        <f t="shared" si="0"/>
        <v>1.366485016650635E-2</v>
      </c>
      <c r="F19" s="64">
        <f t="shared" ref="F19:F32" si="12">(C19-B19)/B19</f>
        <v>0.17240064805108171</v>
      </c>
      <c r="H19" s="24">
        <v>94.994</v>
      </c>
      <c r="I19" s="160">
        <v>106.55</v>
      </c>
      <c r="J19" s="309">
        <f t="shared" si="5"/>
        <v>1.5863041537910468E-2</v>
      </c>
      <c r="K19" s="259">
        <f t="shared" si="6"/>
        <v>1.6686156034273095E-2</v>
      </c>
      <c r="L19" s="64">
        <f t="shared" si="7"/>
        <v>0.12164978840768888</v>
      </c>
      <c r="N19" s="39">
        <f t="shared" si="1"/>
        <v>9.0530830077194331</v>
      </c>
      <c r="O19" s="173">
        <f t="shared" si="2"/>
        <v>8.6611933019021308</v>
      </c>
      <c r="P19" s="64">
        <f t="shared" ref="P19:P24" si="13">(O19-N19)/N19</f>
        <v>-4.3287983274111548E-2</v>
      </c>
    </row>
    <row r="20" spans="1:16" ht="20.100000000000001" customHeight="1" x14ac:dyDescent="0.25">
      <c r="A20" s="13" t="s">
        <v>179</v>
      </c>
      <c r="B20" s="24">
        <v>57.349999999999994</v>
      </c>
      <c r="C20" s="160">
        <v>70.95</v>
      </c>
      <c r="D20" s="309">
        <f t="shared" si="3"/>
        <v>6.2772474680309097E-3</v>
      </c>
      <c r="E20" s="259">
        <f t="shared" si="0"/>
        <v>7.8810040588004025E-3</v>
      </c>
      <c r="F20" s="64">
        <f t="shared" si="12"/>
        <v>0.23714036617262441</v>
      </c>
      <c r="H20" s="24">
        <v>49.213000000000001</v>
      </c>
      <c r="I20" s="160">
        <v>81.84</v>
      </c>
      <c r="J20" s="309">
        <f t="shared" si="5"/>
        <v>8.2180754911382586E-3</v>
      </c>
      <c r="K20" s="259">
        <f t="shared" si="6"/>
        <v>1.2816471232706806E-2</v>
      </c>
      <c r="L20" s="64">
        <f t="shared" ref="L20:L29" si="14">(I20-H20)/H20</f>
        <v>0.66297523012212223</v>
      </c>
      <c r="N20" s="39">
        <f t="shared" si="1"/>
        <v>8.5811682650392349</v>
      </c>
      <c r="O20" s="173">
        <f t="shared" si="2"/>
        <v>11.534883720930234</v>
      </c>
      <c r="P20" s="64">
        <f t="shared" si="13"/>
        <v>0.34420901264980541</v>
      </c>
    </row>
    <row r="21" spans="1:16" ht="20.100000000000001" customHeight="1" x14ac:dyDescent="0.25">
      <c r="A21" s="13" t="s">
        <v>180</v>
      </c>
      <c r="B21" s="24">
        <v>18.880000000000003</v>
      </c>
      <c r="C21" s="160">
        <v>60.679999999999993</v>
      </c>
      <c r="D21" s="309">
        <f t="shared" si="3"/>
        <v>2.0665114593970985E-3</v>
      </c>
      <c r="E21" s="259">
        <f t="shared" si="0"/>
        <v>6.7402301097675595E-3</v>
      </c>
      <c r="F21" s="64">
        <f t="shared" si="12"/>
        <v>2.2139830508474567</v>
      </c>
      <c r="H21" s="24">
        <v>20.766999999999999</v>
      </c>
      <c r="I21" s="160">
        <v>77.50800000000001</v>
      </c>
      <c r="J21" s="309">
        <f t="shared" si="5"/>
        <v>3.4678799041811762E-3</v>
      </c>
      <c r="K21" s="259">
        <f t="shared" si="6"/>
        <v>1.2138062711444761E-2</v>
      </c>
      <c r="L21" s="64">
        <f t="shared" si="14"/>
        <v>2.7322675398468732</v>
      </c>
      <c r="N21" s="39">
        <f t="shared" si="1"/>
        <v>10.999470338983048</v>
      </c>
      <c r="O21" s="173">
        <f t="shared" si="2"/>
        <v>12.773236651285435</v>
      </c>
      <c r="P21" s="64">
        <f t="shared" si="13"/>
        <v>0.16125924773086661</v>
      </c>
    </row>
    <row r="22" spans="1:16" ht="20.100000000000001" customHeight="1" x14ac:dyDescent="0.25">
      <c r="A22" s="13" t="s">
        <v>175</v>
      </c>
      <c r="B22" s="24">
        <v>51.62</v>
      </c>
      <c r="C22" s="160">
        <v>51.65</v>
      </c>
      <c r="D22" s="309">
        <f t="shared" si="3"/>
        <v>5.6500699965083799E-3</v>
      </c>
      <c r="E22" s="259">
        <f t="shared" si="0"/>
        <v>5.7371932295566001E-3</v>
      </c>
      <c r="F22" s="64">
        <f t="shared" si="12"/>
        <v>5.8117008911276902E-4</v>
      </c>
      <c r="H22" s="24">
        <v>37.826000000000001</v>
      </c>
      <c r="I22" s="160">
        <v>66.699000000000012</v>
      </c>
      <c r="J22" s="309">
        <f t="shared" si="5"/>
        <v>6.3165611429458843E-3</v>
      </c>
      <c r="K22" s="259">
        <f t="shared" si="6"/>
        <v>1.0445330092256981E-2</v>
      </c>
      <c r="L22" s="64">
        <f t="shared" si="14"/>
        <v>0.76331095014011552</v>
      </c>
      <c r="N22" s="39">
        <f t="shared" si="1"/>
        <v>7.3277799302595898</v>
      </c>
      <c r="O22" s="173">
        <f t="shared" si="2"/>
        <v>12.913649564375609</v>
      </c>
      <c r="P22" s="64">
        <f t="shared" si="13"/>
        <v>0.76228676178572641</v>
      </c>
    </row>
    <row r="23" spans="1:16" ht="20.100000000000001" customHeight="1" x14ac:dyDescent="0.25">
      <c r="A23" s="13" t="s">
        <v>184</v>
      </c>
      <c r="B23" s="24">
        <v>123.17</v>
      </c>
      <c r="C23" s="160">
        <v>45.65</v>
      </c>
      <c r="D23" s="309">
        <f t="shared" si="3"/>
        <v>1.3481579261331601E-2</v>
      </c>
      <c r="E23" s="259">
        <f t="shared" si="0"/>
        <v>5.0707235417087855E-3</v>
      </c>
      <c r="F23" s="64">
        <f t="shared" si="12"/>
        <v>-0.62937403588536178</v>
      </c>
      <c r="H23" s="24">
        <v>95.558999999999997</v>
      </c>
      <c r="I23" s="160">
        <v>43.942</v>
      </c>
      <c r="J23" s="309">
        <f t="shared" si="5"/>
        <v>1.5957390849118746E-2</v>
      </c>
      <c r="K23" s="259">
        <f t="shared" si="6"/>
        <v>6.8814928996530113E-3</v>
      </c>
      <c r="L23" s="64">
        <f t="shared" si="14"/>
        <v>-0.54015843614939463</v>
      </c>
      <c r="N23" s="39">
        <f t="shared" si="1"/>
        <v>7.7583015344645609</v>
      </c>
      <c r="O23" s="173">
        <f t="shared" si="2"/>
        <v>9.6258488499452355</v>
      </c>
      <c r="P23" s="64">
        <f t="shared" si="13"/>
        <v>0.24071600042670466</v>
      </c>
    </row>
    <row r="24" spans="1:16" ht="20.100000000000001" customHeight="1" x14ac:dyDescent="0.25">
      <c r="A24" s="13" t="s">
        <v>187</v>
      </c>
      <c r="B24" s="24">
        <v>12.11</v>
      </c>
      <c r="C24" s="160">
        <v>16.73</v>
      </c>
      <c r="D24" s="309">
        <f t="shared" si="3"/>
        <v>1.3255007295179481E-3</v>
      </c>
      <c r="E24" s="259">
        <f t="shared" si="0"/>
        <v>1.8583396462823218E-3</v>
      </c>
      <c r="F24" s="64">
        <f t="shared" si="12"/>
        <v>0.38150289017341049</v>
      </c>
      <c r="H24" s="24">
        <v>16.640999999999998</v>
      </c>
      <c r="I24" s="160">
        <v>38.073</v>
      </c>
      <c r="J24" s="309">
        <f t="shared" si="5"/>
        <v>2.7788794474637138E-3</v>
      </c>
      <c r="K24" s="259">
        <f t="shared" si="6"/>
        <v>5.9623840327816006E-3</v>
      </c>
      <c r="L24" s="64">
        <f t="shared" si="14"/>
        <v>1.2879033711916354</v>
      </c>
      <c r="N24" s="39">
        <f t="shared" si="1"/>
        <v>13.741535920726671</v>
      </c>
      <c r="O24" s="173">
        <f t="shared" si="2"/>
        <v>22.757322175732217</v>
      </c>
      <c r="P24" s="64">
        <f t="shared" si="13"/>
        <v>0.65609741931444732</v>
      </c>
    </row>
    <row r="25" spans="1:16" ht="20.100000000000001" customHeight="1" x14ac:dyDescent="0.25">
      <c r="A25" s="13" t="s">
        <v>208</v>
      </c>
      <c r="B25" s="24">
        <v>0.41</v>
      </c>
      <c r="C25" s="160">
        <v>11.44</v>
      </c>
      <c r="D25" s="309">
        <f t="shared" si="3"/>
        <v>4.4876573005975122E-5</v>
      </c>
      <c r="E25" s="259">
        <f t="shared" si="0"/>
        <v>1.2707355381631656E-3</v>
      </c>
      <c r="F25" s="64">
        <f t="shared" si="12"/>
        <v>26.902439024390244</v>
      </c>
      <c r="H25" s="24">
        <v>23.649000000000001</v>
      </c>
      <c r="I25" s="160">
        <v>37.920999999999999</v>
      </c>
      <c r="J25" s="309">
        <f t="shared" si="5"/>
        <v>3.949144886309079E-3</v>
      </c>
      <c r="K25" s="259">
        <f t="shared" si="6"/>
        <v>5.9385802250180196E-3</v>
      </c>
      <c r="L25" s="64">
        <f t="shared" si="14"/>
        <v>0.60349274810774234</v>
      </c>
      <c r="N25" s="39">
        <f t="shared" ref="N25:N27" si="15">(H25/B25)*10</f>
        <v>576.80487804878055</v>
      </c>
      <c r="O25" s="173">
        <f t="shared" ref="O25:O27" si="16">(I25/C25)*10</f>
        <v>33.147727272727273</v>
      </c>
      <c r="P25" s="64">
        <f t="shared" ref="P25:P27" si="17">(O25-N25)/N25</f>
        <v>-0.94253216549613861</v>
      </c>
    </row>
    <row r="26" spans="1:16" ht="20.100000000000001" customHeight="1" x14ac:dyDescent="0.25">
      <c r="A26" s="13" t="s">
        <v>199</v>
      </c>
      <c r="B26" s="24">
        <v>178.46</v>
      </c>
      <c r="C26" s="160">
        <v>29.25</v>
      </c>
      <c r="D26" s="309">
        <f t="shared" si="3"/>
        <v>1.9533349313771514E-2</v>
      </c>
      <c r="E26" s="259">
        <f t="shared" si="0"/>
        <v>3.249039728258094E-3</v>
      </c>
      <c r="F26" s="64">
        <f t="shared" si="12"/>
        <v>-0.83609772498038781</v>
      </c>
      <c r="H26" s="24">
        <v>142.64500000000001</v>
      </c>
      <c r="I26" s="160">
        <v>32.277999999999999</v>
      </c>
      <c r="J26" s="309">
        <f t="shared" si="5"/>
        <v>2.3820278756292383E-2</v>
      </c>
      <c r="K26" s="259">
        <f t="shared" si="6"/>
        <v>5.0548638617950907E-3</v>
      </c>
      <c r="L26" s="64">
        <f t="shared" si="14"/>
        <v>-0.77371797118721308</v>
      </c>
      <c r="N26" s="39">
        <f t="shared" si="15"/>
        <v>7.9931076992043035</v>
      </c>
      <c r="O26" s="173">
        <f t="shared" si="16"/>
        <v>11.035213675213676</v>
      </c>
      <c r="P26" s="64">
        <f t="shared" si="17"/>
        <v>0.38059114057880233</v>
      </c>
    </row>
    <row r="27" spans="1:16" ht="20.100000000000001" customHeight="1" x14ac:dyDescent="0.25">
      <c r="A27" s="13" t="s">
        <v>173</v>
      </c>
      <c r="B27" s="24">
        <v>95.6</v>
      </c>
      <c r="C27" s="160">
        <v>42.589999999999996</v>
      </c>
      <c r="D27" s="309">
        <f t="shared" si="3"/>
        <v>1.0463903364320053E-2</v>
      </c>
      <c r="E27" s="259">
        <f t="shared" si="0"/>
        <v>4.7308240009064006E-3</v>
      </c>
      <c r="F27" s="64">
        <f t="shared" si="12"/>
        <v>-0.55449790794979081</v>
      </c>
      <c r="H27" s="24">
        <v>71.518000000000001</v>
      </c>
      <c r="I27" s="160">
        <v>31.326000000000001</v>
      </c>
      <c r="J27" s="309">
        <f t="shared" si="5"/>
        <v>1.194278590972357E-2</v>
      </c>
      <c r="K27" s="259">
        <f t="shared" si="6"/>
        <v>4.905776855275823E-3</v>
      </c>
      <c r="L27" s="64">
        <f t="shared" si="14"/>
        <v>-0.56198439553678792</v>
      </c>
      <c r="N27" s="39">
        <f t="shared" si="15"/>
        <v>7.4809623430962349</v>
      </c>
      <c r="O27" s="173">
        <f t="shared" si="16"/>
        <v>7.3552477107302199</v>
      </c>
      <c r="P27" s="64">
        <f t="shared" si="17"/>
        <v>-1.6804607027868554E-2</v>
      </c>
    </row>
    <row r="28" spans="1:16" ht="20.100000000000001" customHeight="1" x14ac:dyDescent="0.25">
      <c r="A28" s="13" t="s">
        <v>165</v>
      </c>
      <c r="B28" s="24">
        <v>71.17</v>
      </c>
      <c r="C28" s="160">
        <v>73.650000000000006</v>
      </c>
      <c r="D28" s="309">
        <f t="shared" si="3"/>
        <v>7.7899163435006091E-3</v>
      </c>
      <c r="E28" s="259">
        <f t="shared" si="0"/>
        <v>8.1809154183319199E-3</v>
      </c>
      <c r="F28" s="64">
        <f t="shared" si="12"/>
        <v>3.484614303779688E-2</v>
      </c>
      <c r="H28" s="24">
        <v>44.441999999999993</v>
      </c>
      <c r="I28" s="160">
        <v>31.198</v>
      </c>
      <c r="J28" s="309">
        <f t="shared" si="5"/>
        <v>7.4213665287051478E-3</v>
      </c>
      <c r="K28" s="259">
        <f t="shared" si="6"/>
        <v>4.8857315434749134E-3</v>
      </c>
      <c r="L28" s="64">
        <f t="shared" si="14"/>
        <v>-0.2980063903514692</v>
      </c>
      <c r="N28" s="39">
        <f t="shared" ref="N28:N29" si="18">(H28/B28)*10</f>
        <v>6.2444850358297019</v>
      </c>
      <c r="O28" s="173">
        <f t="shared" ref="O28:O29" si="19">(I28/C28)*10</f>
        <v>4.2359809911744737</v>
      </c>
      <c r="P28" s="64">
        <f t="shared" ref="P28:P29" si="20">(O28-N28)/N28</f>
        <v>-0.32164446437629413</v>
      </c>
    </row>
    <row r="29" spans="1:16" ht="20.100000000000001" customHeight="1" x14ac:dyDescent="0.25">
      <c r="A29" s="13" t="s">
        <v>192</v>
      </c>
      <c r="B29" s="24">
        <v>24.080000000000002</v>
      </c>
      <c r="C29" s="160">
        <v>45.85</v>
      </c>
      <c r="D29" s="309">
        <f t="shared" si="3"/>
        <v>2.6356777511801978E-3</v>
      </c>
      <c r="E29" s="259">
        <f t="shared" si="0"/>
        <v>5.09293919797038E-3</v>
      </c>
      <c r="F29" s="64">
        <f t="shared" si="12"/>
        <v>0.90406976744186041</v>
      </c>
      <c r="H29" s="24">
        <v>20.574999999999999</v>
      </c>
      <c r="I29" s="160">
        <v>30.278000000000002</v>
      </c>
      <c r="J29" s="309">
        <f t="shared" si="5"/>
        <v>3.4358178373634948E-3</v>
      </c>
      <c r="K29" s="259">
        <f t="shared" si="6"/>
        <v>4.7416558649058735E-3</v>
      </c>
      <c r="L29" s="64">
        <f t="shared" si="14"/>
        <v>0.47159173754556516</v>
      </c>
      <c r="N29" s="39">
        <f t="shared" si="18"/>
        <v>8.5444352159468426</v>
      </c>
      <c r="O29" s="173">
        <f t="shared" si="19"/>
        <v>6.6037077426390409</v>
      </c>
      <c r="P29" s="64">
        <f t="shared" si="20"/>
        <v>-0.22713349967072599</v>
      </c>
    </row>
    <row r="30" spans="1:16" ht="20.100000000000001" customHeight="1" x14ac:dyDescent="0.25">
      <c r="A30" s="13" t="s">
        <v>189</v>
      </c>
      <c r="B30" s="24">
        <v>74.290000000000006</v>
      </c>
      <c r="C30" s="160">
        <v>7.5</v>
      </c>
      <c r="D30" s="309">
        <f t="shared" si="3"/>
        <v>8.1314161185704684E-3</v>
      </c>
      <c r="E30" s="259">
        <f t="shared" si="0"/>
        <v>8.3308710980976766E-4</v>
      </c>
      <c r="F30" s="64">
        <f t="shared" si="12"/>
        <v>-0.89904428590658236</v>
      </c>
      <c r="H30" s="24">
        <v>36.896000000000001</v>
      </c>
      <c r="I30" s="160">
        <v>17.872999999999998</v>
      </c>
      <c r="J30" s="309">
        <f t="shared" si="5"/>
        <v>6.1612605067977409E-3</v>
      </c>
      <c r="K30" s="259">
        <f t="shared" si="6"/>
        <v>2.7989832642004971E-3</v>
      </c>
      <c r="L30" s="64">
        <f t="shared" ref="L30:L31" si="21">(I30-H30)/H30</f>
        <v>-0.51558434518647012</v>
      </c>
      <c r="N30" s="39">
        <f t="shared" ref="N30:N31" si="22">(H30/B30)*10</f>
        <v>4.9664827029209855</v>
      </c>
      <c r="O30" s="173">
        <f t="shared" ref="O30:O31" si="23">(I30/C30)*10</f>
        <v>23.830666666666662</v>
      </c>
      <c r="P30" s="64">
        <f t="shared" ref="P30:P31" si="24">(O30-N30)/N30</f>
        <v>3.798298532812951</v>
      </c>
    </row>
    <row r="31" spans="1:16" ht="20.100000000000001" customHeight="1" x14ac:dyDescent="0.25">
      <c r="A31" s="13" t="s">
        <v>177</v>
      </c>
      <c r="B31" s="24">
        <v>37.479999999999997</v>
      </c>
      <c r="C31" s="160">
        <v>28.689999999999998</v>
      </c>
      <c r="D31" s="309">
        <f t="shared" si="3"/>
        <v>4.1023755030827986E-3</v>
      </c>
      <c r="E31" s="259">
        <f t="shared" si="0"/>
        <v>3.1868358907256311E-3</v>
      </c>
      <c r="F31" s="64">
        <f t="shared" si="12"/>
        <v>-0.23452508004268943</v>
      </c>
      <c r="H31" s="24">
        <v>27.107999999999997</v>
      </c>
      <c r="I31" s="160">
        <v>16.420999999999999</v>
      </c>
      <c r="J31" s="309">
        <f t="shared" si="5"/>
        <v>4.5267630588213667E-3</v>
      </c>
      <c r="K31" s="259">
        <f t="shared" si="6"/>
        <v>2.5715942584589252E-3</v>
      </c>
      <c r="L31" s="64">
        <f t="shared" si="21"/>
        <v>-0.39423786336136929</v>
      </c>
      <c r="N31" s="39">
        <f t="shared" si="22"/>
        <v>7.2326574172892215</v>
      </c>
      <c r="O31" s="173">
        <f t="shared" si="23"/>
        <v>5.723597072150576</v>
      </c>
      <c r="P31" s="64">
        <f t="shared" si="24"/>
        <v>-0.20864535095099759</v>
      </c>
    </row>
    <row r="32" spans="1:16" ht="20.100000000000001" customHeight="1" thickBot="1" x14ac:dyDescent="0.3">
      <c r="A32" s="13" t="s">
        <v>17</v>
      </c>
      <c r="B32" s="24">
        <f>B33-SUM(B7:B31)</f>
        <v>315.36000000000422</v>
      </c>
      <c r="C32" s="160">
        <f>C33-SUM(C7:C31)</f>
        <v>152.32999999999629</v>
      </c>
      <c r="D32" s="309">
        <f t="shared" si="3"/>
        <v>3.451774649552318E-2</v>
      </c>
      <c r="E32" s="259">
        <f t="shared" si="0"/>
        <v>1.692055459164251E-2</v>
      </c>
      <c r="F32" s="64">
        <f t="shared" si="12"/>
        <v>-0.51696473871133231</v>
      </c>
      <c r="H32" s="24">
        <f>H33-SUM(H7:H31)</f>
        <v>208.9850000000024</v>
      </c>
      <c r="I32" s="160">
        <f>I33-SUM(I7:I31)</f>
        <v>135.30100000000039</v>
      </c>
      <c r="J32" s="309">
        <f t="shared" si="5"/>
        <v>3.4898390801527013E-2</v>
      </c>
      <c r="K32" s="259">
        <f t="shared" si="6"/>
        <v>2.1188677593554112E-2</v>
      </c>
      <c r="L32" s="64">
        <f t="shared" si="7"/>
        <v>-0.35258032873173273</v>
      </c>
      <c r="N32" s="39">
        <f t="shared" si="1"/>
        <v>6.6268708777270291</v>
      </c>
      <c r="O32" s="173">
        <f t="shared" si="2"/>
        <v>8.8820980765445867</v>
      </c>
      <c r="P32" s="64">
        <f t="shared" si="8"/>
        <v>0.34031554868488473</v>
      </c>
    </row>
    <row r="33" spans="1:16" ht="26.25" customHeight="1" thickBot="1" x14ac:dyDescent="0.3">
      <c r="A33" s="17" t="s">
        <v>18</v>
      </c>
      <c r="B33" s="22">
        <v>9136.1700000000055</v>
      </c>
      <c r="C33" s="165">
        <v>9002.6599999999962</v>
      </c>
      <c r="D33" s="305">
        <f>SUM(D7:D32)</f>
        <v>0.99999999999999989</v>
      </c>
      <c r="E33" s="306">
        <f>SUM(E7:E32)</f>
        <v>0.99999999999999978</v>
      </c>
      <c r="F33" s="69">
        <f>(C33-B33)/B33</f>
        <v>-1.461334454153209E-2</v>
      </c>
      <c r="G33" s="2"/>
      <c r="H33" s="22">
        <v>5988.385000000002</v>
      </c>
      <c r="I33" s="165">
        <v>6385.5330000000013</v>
      </c>
      <c r="J33" s="305">
        <f>SUM(J7:J32)</f>
        <v>1</v>
      </c>
      <c r="K33" s="306">
        <f>SUM(K7:K32)</f>
        <v>0.99999999999999978</v>
      </c>
      <c r="L33" s="69">
        <f t="shared" si="7"/>
        <v>6.6319717252648097E-2</v>
      </c>
      <c r="N33" s="34">
        <f t="shared" si="1"/>
        <v>6.554590161960645</v>
      </c>
      <c r="O33" s="166">
        <f>(I33/C33)*10</f>
        <v>7.092940308753195</v>
      </c>
      <c r="P33" s="69">
        <f t="shared" si="8"/>
        <v>8.2133304064813673E-2</v>
      </c>
    </row>
    <row r="35" spans="1:16" ht="15.75" thickBot="1" x14ac:dyDescent="0.3"/>
    <row r="36" spans="1:16" x14ac:dyDescent="0.25">
      <c r="A36" s="465" t="s">
        <v>2</v>
      </c>
      <c r="B36" s="458" t="s">
        <v>1</v>
      </c>
      <c r="C36" s="449"/>
      <c r="D36" s="458" t="s">
        <v>104</v>
      </c>
      <c r="E36" s="449"/>
      <c r="F36" s="148" t="s">
        <v>0</v>
      </c>
      <c r="H36" s="468" t="s">
        <v>19</v>
      </c>
      <c r="I36" s="469"/>
      <c r="J36" s="458" t="s">
        <v>104</v>
      </c>
      <c r="K36" s="454"/>
      <c r="L36" s="148" t="s">
        <v>0</v>
      </c>
      <c r="N36" s="448" t="s">
        <v>22</v>
      </c>
      <c r="O36" s="449"/>
      <c r="P36" s="148" t="s">
        <v>0</v>
      </c>
    </row>
    <row r="37" spans="1:16" x14ac:dyDescent="0.25">
      <c r="A37" s="466"/>
      <c r="B37" s="459" t="str">
        <f>B5</f>
        <v>jan-maio</v>
      </c>
      <c r="C37" s="451"/>
      <c r="D37" s="459" t="str">
        <f>B5</f>
        <v>jan-maio</v>
      </c>
      <c r="E37" s="451"/>
      <c r="F37" s="149" t="str">
        <f>F5</f>
        <v>2022/2021</v>
      </c>
      <c r="H37" s="446" t="str">
        <f>B5</f>
        <v>jan-maio</v>
      </c>
      <c r="I37" s="451"/>
      <c r="J37" s="459" t="str">
        <f>B5</f>
        <v>jan-maio</v>
      </c>
      <c r="K37" s="447"/>
      <c r="L37" s="149" t="str">
        <f>L5</f>
        <v>2022/2021</v>
      </c>
      <c r="N37" s="446" t="str">
        <f>B5</f>
        <v>jan-maio</v>
      </c>
      <c r="O37" s="447"/>
      <c r="P37" s="149" t="str">
        <f>P5</f>
        <v>2022/2021</v>
      </c>
    </row>
    <row r="38" spans="1:16" ht="19.5" customHeight="1" thickBot="1" x14ac:dyDescent="0.3">
      <c r="A38" s="467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164</v>
      </c>
      <c r="B39" s="45">
        <v>1976.5299999999997</v>
      </c>
      <c r="C39" s="167">
        <v>2224.7199999999998</v>
      </c>
      <c r="D39" s="309">
        <f t="shared" ref="D39:D56" si="25">B39/$B$57</f>
        <v>0.36945659955549986</v>
      </c>
      <c r="E39" s="308">
        <f t="shared" ref="E39:E56" si="26">C39/$C$57</f>
        <v>0.41976482663889275</v>
      </c>
      <c r="F39" s="64">
        <f>(C39-B39)/B39</f>
        <v>0.12556854689784627</v>
      </c>
      <c r="H39" s="45">
        <v>750.84300000000007</v>
      </c>
      <c r="I39" s="167">
        <v>824.98500000000001</v>
      </c>
      <c r="J39" s="309">
        <f t="shared" ref="J39:J54" si="27">H39/$H$57</f>
        <v>0.30743702774390674</v>
      </c>
      <c r="K39" s="308">
        <f t="shared" ref="K39:K56" si="28">I39/$I$57</f>
        <v>0.31923167857390233</v>
      </c>
      <c r="L39" s="64">
        <f>(I39-H39)/H39</f>
        <v>9.8745010608076431E-2</v>
      </c>
      <c r="N39" s="39">
        <f t="shared" ref="N39:N57" si="29">(H39/B39)*10</f>
        <v>3.7987938457802315</v>
      </c>
      <c r="O39" s="172">
        <f t="shared" ref="O39:O57" si="30">(I39/C39)*10</f>
        <v>3.7082644108022587</v>
      </c>
      <c r="P39" s="73">
        <f t="shared" si="8"/>
        <v>-2.3831099726176128E-2</v>
      </c>
    </row>
    <row r="40" spans="1:16" ht="20.100000000000001" customHeight="1" x14ac:dyDescent="0.25">
      <c r="A40" s="44" t="s">
        <v>168</v>
      </c>
      <c r="B40" s="24">
        <v>1446.1</v>
      </c>
      <c r="C40" s="160">
        <v>1381.02</v>
      </c>
      <c r="D40" s="309">
        <f t="shared" si="25"/>
        <v>0.27030765463575479</v>
      </c>
      <c r="E40" s="259">
        <f t="shared" si="26"/>
        <v>0.26057374450935117</v>
      </c>
      <c r="F40" s="64">
        <f t="shared" ref="F40:F57" si="31">(C40-B40)/B40</f>
        <v>-4.5003803333102783E-2</v>
      </c>
      <c r="H40" s="24">
        <v>621.25100000000009</v>
      </c>
      <c r="I40" s="160">
        <v>586.39199999999994</v>
      </c>
      <c r="J40" s="309">
        <f t="shared" si="27"/>
        <v>0.25437483058765925</v>
      </c>
      <c r="K40" s="259">
        <f t="shared" si="28"/>
        <v>0.22690703765802739</v>
      </c>
      <c r="L40" s="64">
        <f t="shared" ref="L40:L57" si="32">(I40-H40)/H40</f>
        <v>-5.6110976078911981E-2</v>
      </c>
      <c r="N40" s="39">
        <f t="shared" si="29"/>
        <v>4.2960445335730597</v>
      </c>
      <c r="O40" s="173">
        <f t="shared" si="30"/>
        <v>4.246078985097971</v>
      </c>
      <c r="P40" s="64">
        <f t="shared" si="8"/>
        <v>-1.1630593697205441E-2</v>
      </c>
    </row>
    <row r="41" spans="1:16" ht="20.100000000000001" customHeight="1" x14ac:dyDescent="0.25">
      <c r="A41" s="44" t="s">
        <v>170</v>
      </c>
      <c r="B41" s="24">
        <v>903.99</v>
      </c>
      <c r="C41" s="160">
        <v>546.57999999999993</v>
      </c>
      <c r="D41" s="309">
        <f t="shared" si="25"/>
        <v>0.16897546277171424</v>
      </c>
      <c r="E41" s="259">
        <f t="shared" si="26"/>
        <v>0.10312985856390287</v>
      </c>
      <c r="F41" s="64">
        <f t="shared" si="31"/>
        <v>-0.39536941780329438</v>
      </c>
      <c r="H41" s="24">
        <v>416.54399999999998</v>
      </c>
      <c r="I41" s="160">
        <v>351.95300000000003</v>
      </c>
      <c r="J41" s="309">
        <f t="shared" si="27"/>
        <v>0.17055636036369504</v>
      </c>
      <c r="K41" s="259">
        <f t="shared" si="28"/>
        <v>0.13618980583782814</v>
      </c>
      <c r="L41" s="64">
        <f t="shared" si="32"/>
        <v>-0.15506405085657207</v>
      </c>
      <c r="N41" s="39">
        <f t="shared" si="29"/>
        <v>4.6078385822852024</v>
      </c>
      <c r="O41" s="173">
        <f t="shared" si="30"/>
        <v>6.4391854806249782</v>
      </c>
      <c r="P41" s="64">
        <f t="shared" si="8"/>
        <v>0.39744163464848226</v>
      </c>
    </row>
    <row r="42" spans="1:16" ht="20.100000000000001" customHeight="1" x14ac:dyDescent="0.25">
      <c r="A42" s="44" t="s">
        <v>174</v>
      </c>
      <c r="B42" s="24">
        <v>318.19000000000005</v>
      </c>
      <c r="C42" s="160">
        <v>456.27</v>
      </c>
      <c r="D42" s="309">
        <f t="shared" si="25"/>
        <v>5.9476656267582348E-2</v>
      </c>
      <c r="E42" s="259">
        <f t="shared" si="26"/>
        <v>8.6089978716659896E-2</v>
      </c>
      <c r="F42" s="64">
        <f t="shared" si="31"/>
        <v>0.43395455545428802</v>
      </c>
      <c r="H42" s="24">
        <v>158.85900000000001</v>
      </c>
      <c r="I42" s="160">
        <v>273.35500000000002</v>
      </c>
      <c r="J42" s="309">
        <f t="shared" si="27"/>
        <v>6.5045740308385752E-2</v>
      </c>
      <c r="K42" s="259">
        <f t="shared" si="28"/>
        <v>0.10577595410409775</v>
      </c>
      <c r="L42" s="64">
        <f t="shared" si="32"/>
        <v>0.72073977552420698</v>
      </c>
      <c r="N42" s="39">
        <f t="shared" si="29"/>
        <v>4.9925830478644828</v>
      </c>
      <c r="O42" s="173">
        <f t="shared" si="30"/>
        <v>5.9910798430753731</v>
      </c>
      <c r="P42" s="64">
        <f t="shared" si="8"/>
        <v>0.19999603124037871</v>
      </c>
    </row>
    <row r="43" spans="1:16" ht="20.100000000000001" customHeight="1" x14ac:dyDescent="0.25">
      <c r="A43" s="44" t="s">
        <v>169</v>
      </c>
      <c r="B43" s="24">
        <v>202.36</v>
      </c>
      <c r="C43" s="160">
        <v>260.2</v>
      </c>
      <c r="D43" s="309">
        <f t="shared" si="25"/>
        <v>3.7825500997227951E-2</v>
      </c>
      <c r="E43" s="259">
        <f t="shared" si="26"/>
        <v>4.9095080680463116E-2</v>
      </c>
      <c r="F43" s="64">
        <f t="shared" si="31"/>
        <v>0.28582723858470038</v>
      </c>
      <c r="H43" s="24">
        <v>109.08500000000001</v>
      </c>
      <c r="I43" s="160">
        <v>145.79699999999997</v>
      </c>
      <c r="J43" s="309">
        <f t="shared" si="27"/>
        <v>4.4665486887996653E-2</v>
      </c>
      <c r="K43" s="259">
        <f t="shared" si="28"/>
        <v>5.6416808840208277E-2</v>
      </c>
      <c r="L43" s="64">
        <f t="shared" si="32"/>
        <v>0.33654489618187611</v>
      </c>
      <c r="N43" s="39">
        <f t="shared" si="29"/>
        <v>5.3906404427752523</v>
      </c>
      <c r="O43" s="173">
        <f t="shared" si="30"/>
        <v>5.6032667179092996</v>
      </c>
      <c r="P43" s="64">
        <f t="shared" si="8"/>
        <v>3.9443601811546783E-2</v>
      </c>
    </row>
    <row r="44" spans="1:16" ht="20.100000000000001" customHeight="1" x14ac:dyDescent="0.25">
      <c r="A44" s="44" t="s">
        <v>176</v>
      </c>
      <c r="B44" s="24">
        <v>104.92999999999999</v>
      </c>
      <c r="C44" s="160">
        <v>123.02</v>
      </c>
      <c r="D44" s="309">
        <f t="shared" si="25"/>
        <v>1.9613707351448548E-2</v>
      </c>
      <c r="E44" s="259">
        <f t="shared" si="26"/>
        <v>2.3211671119564077E-2</v>
      </c>
      <c r="F44" s="64">
        <f t="shared" si="31"/>
        <v>0.17240064805108171</v>
      </c>
      <c r="H44" s="24">
        <v>94.994</v>
      </c>
      <c r="I44" s="160">
        <v>106.55</v>
      </c>
      <c r="J44" s="309">
        <f t="shared" si="27"/>
        <v>3.8895845088127178E-2</v>
      </c>
      <c r="K44" s="259">
        <f t="shared" si="28"/>
        <v>4.1230004608628391E-2</v>
      </c>
      <c r="L44" s="64">
        <f t="shared" si="32"/>
        <v>0.12164978840768888</v>
      </c>
      <c r="N44" s="39">
        <f t="shared" si="29"/>
        <v>9.0530830077194331</v>
      </c>
      <c r="O44" s="173">
        <f t="shared" si="30"/>
        <v>8.6611933019021308</v>
      </c>
      <c r="P44" s="64">
        <f t="shared" si="8"/>
        <v>-4.3287983274111548E-2</v>
      </c>
    </row>
    <row r="45" spans="1:16" ht="20.100000000000001" customHeight="1" x14ac:dyDescent="0.25">
      <c r="A45" s="44" t="s">
        <v>180</v>
      </c>
      <c r="B45" s="24">
        <v>18.880000000000003</v>
      </c>
      <c r="C45" s="160">
        <v>60.679999999999993</v>
      </c>
      <c r="D45" s="309">
        <f t="shared" si="25"/>
        <v>3.5290841017378127E-3</v>
      </c>
      <c r="E45" s="259">
        <f t="shared" si="26"/>
        <v>1.1449229422330905E-2</v>
      </c>
      <c r="F45" s="64">
        <f t="shared" si="31"/>
        <v>2.2139830508474567</v>
      </c>
      <c r="H45" s="24">
        <v>20.766999999999999</v>
      </c>
      <c r="I45" s="160">
        <v>77.50800000000001</v>
      </c>
      <c r="J45" s="309">
        <f t="shared" si="27"/>
        <v>8.503168778503243E-3</v>
      </c>
      <c r="K45" s="259">
        <f t="shared" si="28"/>
        <v>2.9992071301788548E-2</v>
      </c>
      <c r="L45" s="64">
        <f t="shared" si="32"/>
        <v>2.7322675398468732</v>
      </c>
      <c r="N45" s="39">
        <f t="shared" si="29"/>
        <v>10.999470338983048</v>
      </c>
      <c r="O45" s="173">
        <f t="shared" si="30"/>
        <v>12.773236651285435</v>
      </c>
      <c r="P45" s="64">
        <f t="shared" si="8"/>
        <v>0.16125924773086661</v>
      </c>
    </row>
    <row r="46" spans="1:16" ht="20.100000000000001" customHeight="1" x14ac:dyDescent="0.25">
      <c r="A46" s="44" t="s">
        <v>175</v>
      </c>
      <c r="B46" s="24">
        <v>51.62</v>
      </c>
      <c r="C46" s="160">
        <v>51.65</v>
      </c>
      <c r="D46" s="309">
        <f t="shared" si="25"/>
        <v>9.6489047315522179E-3</v>
      </c>
      <c r="E46" s="259">
        <f t="shared" si="26"/>
        <v>9.745430119699923E-3</v>
      </c>
      <c r="F46" s="64">
        <f t="shared" si="31"/>
        <v>5.8117008911276902E-4</v>
      </c>
      <c r="H46" s="24">
        <v>37.826000000000001</v>
      </c>
      <c r="I46" s="160">
        <v>66.699000000000012</v>
      </c>
      <c r="J46" s="309">
        <f t="shared" si="27"/>
        <v>1.5488075418484312E-2</v>
      </c>
      <c r="K46" s="259">
        <f t="shared" si="28"/>
        <v>2.5809479844119246E-2</v>
      </c>
      <c r="L46" s="64">
        <f t="shared" si="32"/>
        <v>0.76331095014011552</v>
      </c>
      <c r="N46" s="39">
        <f t="shared" si="29"/>
        <v>7.3277799302595898</v>
      </c>
      <c r="O46" s="173">
        <f t="shared" si="30"/>
        <v>12.913649564375609</v>
      </c>
      <c r="P46" s="64">
        <f t="shared" si="8"/>
        <v>0.76228676178572641</v>
      </c>
    </row>
    <row r="47" spans="1:16" ht="20.100000000000001" customHeight="1" x14ac:dyDescent="0.25">
      <c r="A47" s="44" t="s">
        <v>173</v>
      </c>
      <c r="B47" s="24">
        <v>95.6</v>
      </c>
      <c r="C47" s="160">
        <v>42.589999999999996</v>
      </c>
      <c r="D47" s="309">
        <f t="shared" si="25"/>
        <v>1.7869726701596124E-2</v>
      </c>
      <c r="E47" s="259">
        <f t="shared" si="26"/>
        <v>8.0359703542695008E-3</v>
      </c>
      <c r="F47" s="64">
        <f t="shared" si="31"/>
        <v>-0.55449790794979081</v>
      </c>
      <c r="H47" s="24">
        <v>71.518000000000001</v>
      </c>
      <c r="I47" s="160">
        <v>31.326000000000001</v>
      </c>
      <c r="J47" s="309">
        <f t="shared" si="27"/>
        <v>2.9283460523956036E-2</v>
      </c>
      <c r="K47" s="259">
        <f t="shared" si="28"/>
        <v>1.2121737441294163E-2</v>
      </c>
      <c r="L47" s="64">
        <f t="shared" si="32"/>
        <v>-0.56198439553678792</v>
      </c>
      <c r="N47" s="39">
        <f t="shared" si="29"/>
        <v>7.4809623430962349</v>
      </c>
      <c r="O47" s="173">
        <f t="shared" si="30"/>
        <v>7.3552477107302199</v>
      </c>
      <c r="P47" s="64">
        <f t="shared" si="8"/>
        <v>-1.6804607027868554E-2</v>
      </c>
    </row>
    <row r="48" spans="1:16" ht="20.100000000000001" customHeight="1" x14ac:dyDescent="0.25">
      <c r="A48" s="44" t="s">
        <v>192</v>
      </c>
      <c r="B48" s="24">
        <v>24.080000000000002</v>
      </c>
      <c r="C48" s="160">
        <v>45.85</v>
      </c>
      <c r="D48" s="309">
        <f t="shared" si="25"/>
        <v>4.5010776043350915E-3</v>
      </c>
      <c r="E48" s="259">
        <f t="shared" si="26"/>
        <v>8.6510739784751503E-3</v>
      </c>
      <c r="F48" s="64">
        <f t="shared" si="31"/>
        <v>0.90406976744186041</v>
      </c>
      <c r="H48" s="24">
        <v>20.574999999999999</v>
      </c>
      <c r="I48" s="160">
        <v>30.278000000000002</v>
      </c>
      <c r="J48" s="309">
        <f t="shared" si="27"/>
        <v>8.4245532632399589E-3</v>
      </c>
      <c r="K48" s="259">
        <f t="shared" si="28"/>
        <v>1.1716209099390432E-2</v>
      </c>
      <c r="L48" s="64">
        <f t="shared" si="32"/>
        <v>0.47159173754556516</v>
      </c>
      <c r="N48" s="39">
        <f t="shared" si="29"/>
        <v>8.5444352159468426</v>
      </c>
      <c r="O48" s="173">
        <f t="shared" si="30"/>
        <v>6.6037077426390409</v>
      </c>
      <c r="P48" s="64">
        <f t="shared" si="8"/>
        <v>-0.22713349967072599</v>
      </c>
    </row>
    <row r="49" spans="1:16" ht="20.100000000000001" customHeight="1" x14ac:dyDescent="0.25">
      <c r="A49" s="44" t="s">
        <v>189</v>
      </c>
      <c r="B49" s="24">
        <v>74.290000000000006</v>
      </c>
      <c r="C49" s="160">
        <v>7.5</v>
      </c>
      <c r="D49" s="309">
        <f t="shared" si="25"/>
        <v>1.388642255922151E-2</v>
      </c>
      <c r="E49" s="259">
        <f t="shared" si="26"/>
        <v>1.415115699859621E-3</v>
      </c>
      <c r="F49" s="64">
        <f t="shared" si="31"/>
        <v>-0.89904428590658236</v>
      </c>
      <c r="H49" s="24">
        <v>36.896000000000001</v>
      </c>
      <c r="I49" s="160">
        <v>17.872999999999998</v>
      </c>
      <c r="J49" s="309">
        <f t="shared" si="27"/>
        <v>1.5107281516427779E-2</v>
      </c>
      <c r="K49" s="259">
        <f t="shared" si="28"/>
        <v>6.9160382202723145E-3</v>
      </c>
      <c r="L49" s="64">
        <f t="shared" si="32"/>
        <v>-0.51558434518647012</v>
      </c>
      <c r="N49" s="39">
        <f t="shared" ref="N49" si="33">(H49/B49)*10</f>
        <v>4.9664827029209855</v>
      </c>
      <c r="O49" s="173">
        <f t="shared" ref="O49" si="34">(I49/C49)*10</f>
        <v>23.830666666666662</v>
      </c>
      <c r="P49" s="64">
        <f t="shared" ref="P49" si="35">(O49-N49)/N49</f>
        <v>3.798298532812951</v>
      </c>
    </row>
    <row r="50" spans="1:16" ht="20.100000000000001" customHeight="1" x14ac:dyDescent="0.25">
      <c r="A50" s="44" t="s">
        <v>177</v>
      </c>
      <c r="B50" s="24">
        <v>37.479999999999997</v>
      </c>
      <c r="C50" s="160">
        <v>28.689999999999998</v>
      </c>
      <c r="D50" s="309">
        <f t="shared" si="25"/>
        <v>7.0058300917973087E-3</v>
      </c>
      <c r="E50" s="259">
        <f t="shared" si="26"/>
        <v>5.4132892571963362E-3</v>
      </c>
      <c r="F50" s="64">
        <f t="shared" si="31"/>
        <v>-0.23452508004268943</v>
      </c>
      <c r="H50" s="24">
        <v>27.107999999999997</v>
      </c>
      <c r="I50" s="160">
        <v>16.420999999999999</v>
      </c>
      <c r="J50" s="309">
        <f t="shared" si="27"/>
        <v>1.1099528061234936E-2</v>
      </c>
      <c r="K50" s="259">
        <f t="shared" si="28"/>
        <v>6.3541802503827944E-3</v>
      </c>
      <c r="L50" s="64">
        <f t="shared" si="32"/>
        <v>-0.39423786336136929</v>
      </c>
      <c r="N50" s="39">
        <f t="shared" ref="N50:N51" si="36">(H50/B50)*10</f>
        <v>7.2326574172892215</v>
      </c>
      <c r="O50" s="173">
        <f t="shared" ref="O50:O51" si="37">(I50/C50)*10</f>
        <v>5.723597072150576</v>
      </c>
      <c r="P50" s="64">
        <f t="shared" ref="P50:P51" si="38">(O50-N50)/N50</f>
        <v>-0.20864535095099759</v>
      </c>
    </row>
    <row r="51" spans="1:16" ht="20.100000000000001" customHeight="1" x14ac:dyDescent="0.25">
      <c r="A51" s="44" t="s">
        <v>178</v>
      </c>
      <c r="B51" s="24">
        <v>41.79</v>
      </c>
      <c r="C51" s="160">
        <v>20.560000000000002</v>
      </c>
      <c r="D51" s="309">
        <f t="shared" si="25"/>
        <v>7.8114631679885157E-3</v>
      </c>
      <c r="E51" s="259">
        <f t="shared" si="26"/>
        <v>3.8793038385485082E-3</v>
      </c>
      <c r="F51" s="64">
        <f t="shared" si="31"/>
        <v>-0.50801627183536724</v>
      </c>
      <c r="H51" s="24">
        <v>31.349999999999998</v>
      </c>
      <c r="I51" s="160">
        <v>14.257999999999999</v>
      </c>
      <c r="J51" s="309">
        <f t="shared" si="27"/>
        <v>1.2836439601583122E-2</v>
      </c>
      <c r="K51" s="259">
        <f t="shared" si="28"/>
        <v>5.5171976134192734E-3</v>
      </c>
      <c r="L51" s="64">
        <f t="shared" si="32"/>
        <v>-0.54519936204146735</v>
      </c>
      <c r="N51" s="39">
        <f t="shared" si="36"/>
        <v>7.5017946877243356</v>
      </c>
      <c r="O51" s="173">
        <f t="shared" si="37"/>
        <v>6.9348249027237339</v>
      </c>
      <c r="P51" s="64">
        <f t="shared" si="38"/>
        <v>-7.5577886172807487E-2</v>
      </c>
    </row>
    <row r="52" spans="1:16" ht="20.100000000000001" customHeight="1" x14ac:dyDescent="0.25">
      <c r="A52" s="44" t="s">
        <v>190</v>
      </c>
      <c r="B52" s="24">
        <v>10.639999999999999</v>
      </c>
      <c r="C52" s="160">
        <v>11.45</v>
      </c>
      <c r="D52" s="309">
        <f t="shared" si="25"/>
        <v>1.9888482437759704E-3</v>
      </c>
      <c r="E52" s="259">
        <f t="shared" si="26"/>
        <v>2.1604099684523546E-3</v>
      </c>
      <c r="F52" s="64">
        <f t="shared" si="31"/>
        <v>7.6127819548872239E-2</v>
      </c>
      <c r="H52" s="24">
        <v>5.694</v>
      </c>
      <c r="I52" s="160">
        <v>6.6120000000000001</v>
      </c>
      <c r="J52" s="309">
        <f t="shared" si="27"/>
        <v>2.3314413745267716E-3</v>
      </c>
      <c r="K52" s="259">
        <f t="shared" si="28"/>
        <v>2.5585433174307925E-3</v>
      </c>
      <c r="L52" s="64">
        <f t="shared" si="32"/>
        <v>0.16122233930453111</v>
      </c>
      <c r="N52" s="39">
        <f t="shared" ref="N52" si="39">(H52/B52)*10</f>
        <v>5.3515037593984971</v>
      </c>
      <c r="O52" s="173">
        <f t="shared" ref="O52" si="40">(I52/C52)*10</f>
        <v>5.7746724890829704</v>
      </c>
      <c r="P52" s="64">
        <f t="shared" ref="P52" si="41">(O52-N52)/N52</f>
        <v>7.9074732768577363E-2</v>
      </c>
    </row>
    <row r="53" spans="1:16" ht="20.100000000000001" customHeight="1" x14ac:dyDescent="0.25">
      <c r="A53" s="44" t="s">
        <v>212</v>
      </c>
      <c r="B53" s="24">
        <v>6.83</v>
      </c>
      <c r="C53" s="160">
        <v>6.41</v>
      </c>
      <c r="D53" s="309">
        <f t="shared" si="25"/>
        <v>1.2766760812960411E-3</v>
      </c>
      <c r="E53" s="259">
        <f t="shared" si="26"/>
        <v>1.2094522181466895E-3</v>
      </c>
      <c r="F53" s="64">
        <f t="shared" si="31"/>
        <v>-6.1493411420204966E-2</v>
      </c>
      <c r="H53" s="24">
        <v>6.4740000000000002</v>
      </c>
      <c r="I53" s="160">
        <v>6.4260000000000002</v>
      </c>
      <c r="J53" s="309">
        <f t="shared" si="27"/>
        <v>2.6508169052838638E-3</v>
      </c>
      <c r="K53" s="259">
        <f t="shared" si="28"/>
        <v>2.4865697758333746E-3</v>
      </c>
      <c r="L53" s="64">
        <f t="shared" ref="L53" si="42">(I53-H53)/H53</f>
        <v>-7.4142724745134446E-3</v>
      </c>
      <c r="N53" s="39">
        <f t="shared" ref="N53" si="43">(H53/B53)*10</f>
        <v>9.4787701317715953</v>
      </c>
      <c r="O53" s="173">
        <f t="shared" ref="O53:O54" si="44">(I53/C53)*10</f>
        <v>10.024960998439937</v>
      </c>
      <c r="P53" s="64">
        <f t="shared" ref="P53" si="45">(O53-N53)/N53</f>
        <v>5.7622545865690052E-2</v>
      </c>
    </row>
    <row r="54" spans="1:16" ht="20.100000000000001" customHeight="1" x14ac:dyDescent="0.25">
      <c r="A54" s="44" t="s">
        <v>197</v>
      </c>
      <c r="B54" s="24"/>
      <c r="C54" s="160">
        <v>2.88</v>
      </c>
      <c r="D54" s="309">
        <f t="shared" si="25"/>
        <v>0</v>
      </c>
      <c r="E54" s="259">
        <f t="shared" si="26"/>
        <v>5.4340442874609444E-4</v>
      </c>
      <c r="F54" s="64"/>
      <c r="H54" s="24"/>
      <c r="I54" s="160">
        <v>5.9319999999999995</v>
      </c>
      <c r="J54" s="309">
        <f t="shared" si="27"/>
        <v>0</v>
      </c>
      <c r="K54" s="259">
        <f t="shared" si="28"/>
        <v>2.2954142406230275E-3</v>
      </c>
      <c r="L54" s="64"/>
      <c r="N54" s="39"/>
      <c r="O54" s="173">
        <f t="shared" si="44"/>
        <v>20.597222222222221</v>
      </c>
      <c r="P54" s="64"/>
    </row>
    <row r="55" spans="1:16" ht="20.100000000000001" customHeight="1" x14ac:dyDescent="0.25">
      <c r="A55" s="44" t="s">
        <v>186</v>
      </c>
      <c r="B55" s="24">
        <v>18.38</v>
      </c>
      <c r="C55" s="160">
        <v>6.34</v>
      </c>
      <c r="D55" s="309">
        <f t="shared" si="25"/>
        <v>3.4356231880265354E-3</v>
      </c>
      <c r="E55" s="259">
        <f t="shared" si="26"/>
        <v>1.1962444716146663E-3</v>
      </c>
      <c r="F55" s="64">
        <f t="shared" si="31"/>
        <v>-0.65505984766050052</v>
      </c>
      <c r="H55" s="24">
        <v>19.443999999999999</v>
      </c>
      <c r="I55" s="160">
        <v>5.4669999999999996</v>
      </c>
      <c r="J55" s="309">
        <f t="shared" ref="J55:J56" si="46">H55/$H$57</f>
        <v>7.961458743642175E-3</v>
      </c>
      <c r="K55" s="259">
        <f t="shared" si="28"/>
        <v>2.1154803866294826E-3</v>
      </c>
      <c r="L55" s="64">
        <f t="shared" ref="L55" si="47">(I55-H55)/H55</f>
        <v>-0.71883357333881925</v>
      </c>
      <c r="N55" s="39">
        <f t="shared" ref="N55" si="48">(H55/B55)*10</f>
        <v>10.578890097932536</v>
      </c>
      <c r="O55" s="173">
        <f t="shared" ref="O55" si="49">(I55/C55)*10</f>
        <v>8.6230283911671926</v>
      </c>
      <c r="P55" s="64">
        <f t="shared" ref="P55" si="50">(O55-N55)/N55</f>
        <v>-0.18488345078351684</v>
      </c>
    </row>
    <row r="56" spans="1:16" ht="20.100000000000001" customHeight="1" thickBot="1" x14ac:dyDescent="0.3">
      <c r="A56" s="13" t="s">
        <v>17</v>
      </c>
      <c r="B56" s="24">
        <f>B57-SUM(B39:B55)</f>
        <v>18.140000000000327</v>
      </c>
      <c r="C56" s="160">
        <f>C57-SUM(C39:C55)</f>
        <v>23.50999999999749</v>
      </c>
      <c r="D56" s="309">
        <f t="shared" si="25"/>
        <v>3.3907619494451839E-3</v>
      </c>
      <c r="E56" s="259">
        <f t="shared" si="26"/>
        <v>4.4359160138261518E-3</v>
      </c>
      <c r="F56" s="64">
        <f t="shared" si="31"/>
        <v>0.29603087100314585</v>
      </c>
      <c r="H56" s="24">
        <f>H57-SUM(H39:H55)</f>
        <v>13.037999999999556</v>
      </c>
      <c r="I56" s="160">
        <f>I57-SUM(I39:I55)</f>
        <v>16.451000000000477</v>
      </c>
      <c r="J56" s="309">
        <f t="shared" si="46"/>
        <v>5.3384848333472108E-3</v>
      </c>
      <c r="K56" s="259">
        <f t="shared" si="28"/>
        <v>6.3657888861244983E-3</v>
      </c>
      <c r="L56" s="64">
        <f t="shared" ref="L56" si="51">(I56-H56)/H56</f>
        <v>0.26177327811021911</v>
      </c>
      <c r="N56" s="39">
        <f t="shared" ref="N56" si="52">(H56/B56)*10</f>
        <v>7.1874310915100992</v>
      </c>
      <c r="O56" s="173">
        <f t="shared" ref="O56" si="53">(I56/C56)*10</f>
        <v>6.9974478945139227</v>
      </c>
      <c r="P56" s="64">
        <f t="shared" ref="P56" si="54">(O56-N56)/N56</f>
        <v>-2.6432698216834034E-2</v>
      </c>
    </row>
    <row r="57" spans="1:16" ht="26.25" customHeight="1" thickBot="1" x14ac:dyDescent="0.3">
      <c r="A57" s="17" t="s">
        <v>18</v>
      </c>
      <c r="B57" s="46">
        <v>5349.83</v>
      </c>
      <c r="C57" s="171">
        <v>5299.9199999999983</v>
      </c>
      <c r="D57" s="315">
        <f>SUM(D39:D56)</f>
        <v>1</v>
      </c>
      <c r="E57" s="316">
        <f>SUM(E39:E56)</f>
        <v>1</v>
      </c>
      <c r="F57" s="69">
        <f t="shared" si="31"/>
        <v>-9.3292684066599643E-3</v>
      </c>
      <c r="G57" s="2"/>
      <c r="H57" s="46">
        <v>2442.2659999999996</v>
      </c>
      <c r="I57" s="171">
        <v>2584.2829999999999</v>
      </c>
      <c r="J57" s="315">
        <f>SUM(J39:J56)</f>
        <v>1</v>
      </c>
      <c r="K57" s="316">
        <f>SUM(K39:K56)</f>
        <v>1.0000000000000004</v>
      </c>
      <c r="L57" s="69">
        <f t="shared" si="32"/>
        <v>5.8149685578884648E-2</v>
      </c>
      <c r="M57" s="2"/>
      <c r="N57" s="34">
        <f t="shared" si="29"/>
        <v>4.5651282377197031</v>
      </c>
      <c r="O57" s="166">
        <f t="shared" si="30"/>
        <v>4.8760792615737607</v>
      </c>
      <c r="P57" s="69">
        <f t="shared" si="8"/>
        <v>6.8114411613851761E-2</v>
      </c>
    </row>
    <row r="59" spans="1:16" ht="15.75" thickBot="1" x14ac:dyDescent="0.3"/>
    <row r="60" spans="1:16" x14ac:dyDescent="0.25">
      <c r="A60" s="465" t="s">
        <v>15</v>
      </c>
      <c r="B60" s="458" t="s">
        <v>1</v>
      </c>
      <c r="C60" s="449"/>
      <c r="D60" s="458" t="s">
        <v>104</v>
      </c>
      <c r="E60" s="449"/>
      <c r="F60" s="148" t="s">
        <v>0</v>
      </c>
      <c r="H60" s="468" t="s">
        <v>19</v>
      </c>
      <c r="I60" s="469"/>
      <c r="J60" s="458" t="s">
        <v>104</v>
      </c>
      <c r="K60" s="454"/>
      <c r="L60" s="148" t="s">
        <v>0</v>
      </c>
      <c r="N60" s="448" t="s">
        <v>22</v>
      </c>
      <c r="O60" s="449"/>
      <c r="P60" s="148" t="s">
        <v>0</v>
      </c>
    </row>
    <row r="61" spans="1:16" x14ac:dyDescent="0.25">
      <c r="A61" s="466"/>
      <c r="B61" s="459" t="str">
        <f>B5</f>
        <v>jan-maio</v>
      </c>
      <c r="C61" s="451"/>
      <c r="D61" s="459" t="str">
        <f>B5</f>
        <v>jan-maio</v>
      </c>
      <c r="E61" s="451"/>
      <c r="F61" s="149" t="str">
        <f>F37</f>
        <v>2022/2021</v>
      </c>
      <c r="H61" s="446" t="str">
        <f>B5</f>
        <v>jan-maio</v>
      </c>
      <c r="I61" s="451"/>
      <c r="J61" s="459" t="str">
        <f>B5</f>
        <v>jan-maio</v>
      </c>
      <c r="K61" s="447"/>
      <c r="L61" s="149" t="str">
        <f>L37</f>
        <v>2022/2021</v>
      </c>
      <c r="N61" s="446" t="str">
        <f>B5</f>
        <v>jan-maio</v>
      </c>
      <c r="O61" s="447"/>
      <c r="P61" s="149" t="str">
        <f>P37</f>
        <v>2022/2021</v>
      </c>
    </row>
    <row r="62" spans="1:16" ht="19.5" customHeight="1" thickBot="1" x14ac:dyDescent="0.3">
      <c r="A62" s="467"/>
      <c r="B62" s="117">
        <f>B6</f>
        <v>2021</v>
      </c>
      <c r="C62" s="152">
        <f>C6</f>
        <v>2022</v>
      </c>
      <c r="D62" s="117">
        <f>B6</f>
        <v>2021</v>
      </c>
      <c r="E62" s="152">
        <f>C6</f>
        <v>2022</v>
      </c>
      <c r="F62" s="150" t="s">
        <v>1</v>
      </c>
      <c r="H62" s="30">
        <f>B6</f>
        <v>2021</v>
      </c>
      <c r="I62" s="152">
        <f>C6</f>
        <v>2022</v>
      </c>
      <c r="J62" s="117">
        <f>B6</f>
        <v>2021</v>
      </c>
      <c r="K62" s="152">
        <f>C6</f>
        <v>2022</v>
      </c>
      <c r="L62" s="321">
        <v>1000</v>
      </c>
      <c r="N62" s="30">
        <f>B6</f>
        <v>2021</v>
      </c>
      <c r="O62" s="152">
        <f>C6</f>
        <v>2022</v>
      </c>
      <c r="P62" s="150" t="s">
        <v>23</v>
      </c>
    </row>
    <row r="63" spans="1:16" ht="20.100000000000001" customHeight="1" x14ac:dyDescent="0.25">
      <c r="A63" s="44" t="s">
        <v>163</v>
      </c>
      <c r="B63" s="45">
        <v>900.57</v>
      </c>
      <c r="C63" s="167">
        <v>994.54</v>
      </c>
      <c r="D63" s="309">
        <f t="shared" ref="D63:D83" si="55">B63/$B$84</f>
        <v>0.23784710300712561</v>
      </c>
      <c r="E63" s="308">
        <f t="shared" ref="E63:E83" si="56">C63/$C$84</f>
        <v>0.26859568859817323</v>
      </c>
      <c r="F63" s="73">
        <f t="shared" ref="F63:F65" si="57">(C63-B63)/B63</f>
        <v>0.10434502592802326</v>
      </c>
      <c r="H63" s="24">
        <v>962.43799999999987</v>
      </c>
      <c r="I63" s="167">
        <v>1677.9170000000001</v>
      </c>
      <c r="J63" s="307">
        <f t="shared" ref="J63:J84" si="58">H63/$H$84</f>
        <v>0.27140600752541016</v>
      </c>
      <c r="K63" s="308">
        <f t="shared" ref="K63:K84" si="59">I63/$I$84</f>
        <v>0.44141190397895436</v>
      </c>
      <c r="L63" s="73">
        <f t="shared" ref="L63:L65" si="60">(I63-H63)/H63</f>
        <v>0.74340269191366126</v>
      </c>
      <c r="N63" s="48">
        <f t="shared" ref="N63:N68" si="61">(H63/B63)*10</f>
        <v>10.686987130372984</v>
      </c>
      <c r="O63" s="169">
        <f t="shared" ref="O63:O68" si="62">(I63/C63)*10</f>
        <v>16.871287228266336</v>
      </c>
      <c r="P63" s="73">
        <f t="shared" si="8"/>
        <v>0.57867573175205234</v>
      </c>
    </row>
    <row r="64" spans="1:16" ht="20.100000000000001" customHeight="1" x14ac:dyDescent="0.25">
      <c r="A64" s="44" t="s">
        <v>181</v>
      </c>
      <c r="B64" s="24">
        <v>635.13</v>
      </c>
      <c r="C64" s="160">
        <v>1033.6799999999998</v>
      </c>
      <c r="D64" s="309">
        <f t="shared" si="55"/>
        <v>0.16774246369845286</v>
      </c>
      <c r="E64" s="259">
        <f t="shared" si="56"/>
        <v>0.27916623905540217</v>
      </c>
      <c r="F64" s="64">
        <f t="shared" si="57"/>
        <v>0.62750932879882837</v>
      </c>
      <c r="H64" s="24">
        <v>386.89299999999992</v>
      </c>
      <c r="I64" s="160">
        <v>565.16100000000006</v>
      </c>
      <c r="J64" s="258">
        <f t="shared" si="58"/>
        <v>0.10910321960430543</v>
      </c>
      <c r="K64" s="259">
        <f t="shared" si="59"/>
        <v>0.14867767181848077</v>
      </c>
      <c r="L64" s="64">
        <f t="shared" si="60"/>
        <v>0.46076822273858709</v>
      </c>
      <c r="N64" s="47">
        <f t="shared" si="61"/>
        <v>6.0915560593894149</v>
      </c>
      <c r="O64" s="163">
        <f t="shared" si="62"/>
        <v>5.4674657534246585</v>
      </c>
      <c r="P64" s="64">
        <f t="shared" si="8"/>
        <v>-0.10245170525892065</v>
      </c>
    </row>
    <row r="65" spans="1:16" ht="20.100000000000001" customHeight="1" x14ac:dyDescent="0.25">
      <c r="A65" s="44" t="s">
        <v>166</v>
      </c>
      <c r="B65" s="24">
        <v>889.20999999999992</v>
      </c>
      <c r="C65" s="160">
        <v>464.15</v>
      </c>
      <c r="D65" s="309">
        <f t="shared" si="55"/>
        <v>0.23484684418198046</v>
      </c>
      <c r="E65" s="259">
        <f t="shared" si="56"/>
        <v>0.12535311688101244</v>
      </c>
      <c r="F65" s="64">
        <f t="shared" si="57"/>
        <v>-0.47801981534170779</v>
      </c>
      <c r="H65" s="24">
        <v>583.83600000000001</v>
      </c>
      <c r="I65" s="160">
        <v>471.41999999999996</v>
      </c>
      <c r="J65" s="258">
        <f t="shared" si="58"/>
        <v>0.16464083692622838</v>
      </c>
      <c r="K65" s="259">
        <f t="shared" si="59"/>
        <v>0.12401709963827687</v>
      </c>
      <c r="L65" s="64">
        <f t="shared" si="60"/>
        <v>-0.19254722216512865</v>
      </c>
      <c r="N65" s="47">
        <f t="shared" si="61"/>
        <v>6.5657831108512053</v>
      </c>
      <c r="O65" s="163">
        <f t="shared" si="62"/>
        <v>10.156630399655285</v>
      </c>
      <c r="P65" s="64">
        <f t="shared" si="8"/>
        <v>0.546903123082077</v>
      </c>
    </row>
    <row r="66" spans="1:16" ht="20.100000000000001" customHeight="1" x14ac:dyDescent="0.25">
      <c r="A66" s="44" t="s">
        <v>171</v>
      </c>
      <c r="B66" s="24">
        <v>313.7</v>
      </c>
      <c r="C66" s="160">
        <v>412.15</v>
      </c>
      <c r="D66" s="309">
        <f t="shared" si="55"/>
        <v>8.2850457169720615E-2</v>
      </c>
      <c r="E66" s="259">
        <f t="shared" si="56"/>
        <v>0.11130946272220031</v>
      </c>
      <c r="F66" s="64">
        <f t="shared" ref="F66" si="63">(C66-B66)/B66</f>
        <v>0.31383487408351929</v>
      </c>
      <c r="H66" s="24">
        <v>126.09699999999999</v>
      </c>
      <c r="I66" s="160">
        <v>309.89</v>
      </c>
      <c r="J66" s="258">
        <f t="shared" si="58"/>
        <v>3.5559156362208938E-2</v>
      </c>
      <c r="K66" s="259">
        <f t="shared" si="59"/>
        <v>8.1523183163433072E-2</v>
      </c>
      <c r="L66" s="64">
        <f t="shared" ref="L66" si="64">(I66-H66)/H66</f>
        <v>1.4575525190924448</v>
      </c>
      <c r="N66" s="47">
        <f t="shared" si="61"/>
        <v>4.0196684730634367</v>
      </c>
      <c r="O66" s="163">
        <f t="shared" si="62"/>
        <v>7.5188644910833435</v>
      </c>
      <c r="P66" s="64">
        <f t="shared" ref="P66" si="65">(O66-N66)/N66</f>
        <v>0.87051856178405884</v>
      </c>
    </row>
    <row r="67" spans="1:16" ht="20.100000000000001" customHeight="1" x14ac:dyDescent="0.25">
      <c r="A67" s="44" t="s">
        <v>167</v>
      </c>
      <c r="B67" s="24">
        <v>173.74999999999997</v>
      </c>
      <c r="C67" s="160">
        <v>228.85999999999999</v>
      </c>
      <c r="D67" s="309">
        <f t="shared" si="55"/>
        <v>4.588864180184557E-2</v>
      </c>
      <c r="E67" s="259">
        <f t="shared" si="56"/>
        <v>6.1808282515110433E-2</v>
      </c>
      <c r="F67" s="64">
        <f t="shared" ref="F67:F83" si="66">(C67-B67)/B67</f>
        <v>0.31717985611510802</v>
      </c>
      <c r="H67" s="24">
        <v>120.43299999999999</v>
      </c>
      <c r="I67" s="160">
        <v>184.839</v>
      </c>
      <c r="J67" s="258">
        <f t="shared" si="58"/>
        <v>3.3961917239663984E-2</v>
      </c>
      <c r="K67" s="259">
        <f t="shared" si="59"/>
        <v>4.86258467609339E-2</v>
      </c>
      <c r="L67" s="64">
        <f t="shared" ref="L67:L83" si="67">(I67-H67)/H67</f>
        <v>0.53478697699135624</v>
      </c>
      <c r="N67" s="47">
        <f t="shared" si="61"/>
        <v>6.9313956834532391</v>
      </c>
      <c r="O67" s="163">
        <f t="shared" si="62"/>
        <v>8.0765096565585957</v>
      </c>
      <c r="P67" s="64">
        <f t="shared" ref="P67:P68" si="68">(O67-N67)/N67</f>
        <v>0.16520683934391375</v>
      </c>
    </row>
    <row r="68" spans="1:16" ht="20.100000000000001" customHeight="1" x14ac:dyDescent="0.25">
      <c r="A68" s="44" t="s">
        <v>183</v>
      </c>
      <c r="B68" s="24">
        <v>7.9799999999999995</v>
      </c>
      <c r="C68" s="160">
        <v>59.75</v>
      </c>
      <c r="D68" s="309">
        <f t="shared" si="55"/>
        <v>2.1075761817480731E-3</v>
      </c>
      <c r="E68" s="259">
        <f t="shared" si="56"/>
        <v>1.61366987690197E-2</v>
      </c>
      <c r="F68" s="64">
        <f t="shared" si="66"/>
        <v>6.4874686716791992</v>
      </c>
      <c r="H68" s="24">
        <v>19.873000000000001</v>
      </c>
      <c r="I68" s="160">
        <v>133.358</v>
      </c>
      <c r="J68" s="258">
        <f t="shared" si="58"/>
        <v>5.6041548521073327E-3</v>
      </c>
      <c r="K68" s="259">
        <f t="shared" si="59"/>
        <v>3.5082670174284777E-2</v>
      </c>
      <c r="L68" s="64">
        <f t="shared" si="67"/>
        <v>5.7105117496100233</v>
      </c>
      <c r="N68" s="47">
        <f t="shared" si="61"/>
        <v>24.903508771929825</v>
      </c>
      <c r="O68" s="163">
        <f t="shared" si="62"/>
        <v>22.319330543933056</v>
      </c>
      <c r="P68" s="64">
        <f t="shared" si="68"/>
        <v>-0.10376763578430141</v>
      </c>
    </row>
    <row r="69" spans="1:16" ht="20.100000000000001" customHeight="1" x14ac:dyDescent="0.25">
      <c r="A69" s="44" t="s">
        <v>182</v>
      </c>
      <c r="B69" s="24">
        <v>203.75000000000003</v>
      </c>
      <c r="C69" s="160">
        <v>180.76</v>
      </c>
      <c r="D69" s="309">
        <f t="shared" si="55"/>
        <v>5.38118605302218E-2</v>
      </c>
      <c r="E69" s="259">
        <f t="shared" si="56"/>
        <v>4.8817902418209221E-2</v>
      </c>
      <c r="F69" s="64">
        <f t="shared" si="66"/>
        <v>-0.11283435582822103</v>
      </c>
      <c r="H69" s="24">
        <v>841.41499999999996</v>
      </c>
      <c r="I69" s="160">
        <v>113.25800000000001</v>
      </c>
      <c r="J69" s="258">
        <f t="shared" si="58"/>
        <v>0.23727771121048111</v>
      </c>
      <c r="K69" s="259">
        <f t="shared" si="59"/>
        <v>2.9794935876356465E-2</v>
      </c>
      <c r="L69" s="64">
        <f t="shared" si="67"/>
        <v>-0.86539579161293767</v>
      </c>
      <c r="N69" s="47">
        <f t="shared" ref="N69:N82" si="69">(H69/B69)*10</f>
        <v>41.296441717791403</v>
      </c>
      <c r="O69" s="163">
        <f t="shared" ref="O69:O82" si="70">(I69/C69)*10</f>
        <v>6.2656561186103135</v>
      </c>
      <c r="P69" s="64">
        <f t="shared" ref="P69:P82" si="71">(O69-N69)/N69</f>
        <v>-0.84827612602974134</v>
      </c>
    </row>
    <row r="70" spans="1:16" ht="20.100000000000001" customHeight="1" x14ac:dyDescent="0.25">
      <c r="A70" s="44" t="s">
        <v>179</v>
      </c>
      <c r="B70" s="24">
        <v>57.349999999999994</v>
      </c>
      <c r="C70" s="160">
        <v>70.95</v>
      </c>
      <c r="D70" s="309">
        <f t="shared" si="55"/>
        <v>1.5146553135745863E-2</v>
      </c>
      <c r="E70" s="259">
        <f t="shared" si="56"/>
        <v>1.9161485818610005E-2</v>
      </c>
      <c r="F70" s="64">
        <f t="shared" si="66"/>
        <v>0.23714036617262441</v>
      </c>
      <c r="H70" s="24">
        <v>49.213000000000001</v>
      </c>
      <c r="I70" s="160">
        <v>81.84</v>
      </c>
      <c r="J70" s="258">
        <f t="shared" si="58"/>
        <v>1.3877988866137883E-2</v>
      </c>
      <c r="K70" s="259">
        <f t="shared" si="59"/>
        <v>2.1529759947385728E-2</v>
      </c>
      <c r="L70" s="64">
        <f t="shared" si="67"/>
        <v>0.66297523012212223</v>
      </c>
      <c r="N70" s="47">
        <f t="shared" si="69"/>
        <v>8.5811682650392349</v>
      </c>
      <c r="O70" s="163">
        <f t="shared" si="70"/>
        <v>11.534883720930234</v>
      </c>
      <c r="P70" s="64">
        <f t="shared" si="71"/>
        <v>0.34420901264980541</v>
      </c>
    </row>
    <row r="71" spans="1:16" ht="20.100000000000001" customHeight="1" x14ac:dyDescent="0.25">
      <c r="A71" s="44" t="s">
        <v>184</v>
      </c>
      <c r="B71" s="24">
        <v>123.17</v>
      </c>
      <c r="C71" s="160">
        <v>45.65</v>
      </c>
      <c r="D71" s="309">
        <f t="shared" si="55"/>
        <v>3.2530095025803278E-2</v>
      </c>
      <c r="E71" s="259">
        <f t="shared" si="56"/>
        <v>1.2328707929803335E-2</v>
      </c>
      <c r="F71" s="64">
        <f t="shared" si="66"/>
        <v>-0.62937403588536178</v>
      </c>
      <c r="H71" s="24">
        <v>95.558999999999997</v>
      </c>
      <c r="I71" s="160">
        <v>43.942</v>
      </c>
      <c r="J71" s="258">
        <f t="shared" si="58"/>
        <v>2.6947488225860444E-2</v>
      </c>
      <c r="K71" s="259">
        <f t="shared" si="59"/>
        <v>1.1559881617888852E-2</v>
      </c>
      <c r="L71" s="64">
        <f t="shared" si="67"/>
        <v>-0.54015843614939463</v>
      </c>
      <c r="N71" s="47">
        <f t="shared" si="69"/>
        <v>7.7583015344645609</v>
      </c>
      <c r="O71" s="163">
        <f t="shared" si="70"/>
        <v>9.6258488499452355</v>
      </c>
      <c r="P71" s="64">
        <f t="shared" si="71"/>
        <v>0.24071600042670466</v>
      </c>
    </row>
    <row r="72" spans="1:16" ht="20.100000000000001" customHeight="1" x14ac:dyDescent="0.25">
      <c r="A72" s="44" t="s">
        <v>187</v>
      </c>
      <c r="B72" s="24">
        <v>12.11</v>
      </c>
      <c r="C72" s="160">
        <v>16.73</v>
      </c>
      <c r="D72" s="309">
        <f t="shared" si="55"/>
        <v>3.1983392933545322E-3</v>
      </c>
      <c r="E72" s="259">
        <f t="shared" si="56"/>
        <v>4.5182756553255165E-3</v>
      </c>
      <c r="F72" s="64">
        <f t="shared" si="66"/>
        <v>0.38150289017341049</v>
      </c>
      <c r="H72" s="24">
        <v>16.640999999999998</v>
      </c>
      <c r="I72" s="160">
        <v>38.073</v>
      </c>
      <c r="J72" s="258">
        <f t="shared" si="58"/>
        <v>4.6927359177737693E-3</v>
      </c>
      <c r="K72" s="259">
        <f t="shared" si="59"/>
        <v>1.0015915817165407E-2</v>
      </c>
      <c r="L72" s="64">
        <f t="shared" si="67"/>
        <v>1.2879033711916354</v>
      </c>
      <c r="N72" s="47">
        <f t="shared" si="69"/>
        <v>13.741535920726671</v>
      </c>
      <c r="O72" s="163">
        <f t="shared" si="70"/>
        <v>22.757322175732217</v>
      </c>
      <c r="P72" s="64">
        <f t="shared" si="71"/>
        <v>0.65609741931444732</v>
      </c>
    </row>
    <row r="73" spans="1:16" ht="20.100000000000001" customHeight="1" x14ac:dyDescent="0.25">
      <c r="A73" s="44" t="s">
        <v>208</v>
      </c>
      <c r="B73" s="24">
        <v>0.41</v>
      </c>
      <c r="C73" s="160">
        <v>11.44</v>
      </c>
      <c r="D73" s="309">
        <f t="shared" si="55"/>
        <v>1.0828398928780827E-4</v>
      </c>
      <c r="E73" s="259">
        <f t="shared" si="56"/>
        <v>3.0896039149386672E-3</v>
      </c>
      <c r="F73" s="64">
        <f t="shared" si="66"/>
        <v>26.902439024390244</v>
      </c>
      <c r="H73" s="24">
        <v>23.649000000000001</v>
      </c>
      <c r="I73" s="160">
        <v>37.920999999999999</v>
      </c>
      <c r="J73" s="258">
        <f t="shared" si="58"/>
        <v>6.6689809338039705E-3</v>
      </c>
      <c r="K73" s="259">
        <f t="shared" si="59"/>
        <v>9.9759289707333117E-3</v>
      </c>
      <c r="L73" s="64">
        <f t="shared" si="67"/>
        <v>0.60349274810774234</v>
      </c>
      <c r="N73" s="47">
        <f t="shared" si="69"/>
        <v>576.80487804878055</v>
      </c>
      <c r="O73" s="163">
        <f t="shared" si="70"/>
        <v>33.147727272727273</v>
      </c>
      <c r="P73" s="64">
        <f t="shared" si="71"/>
        <v>-0.94253216549613861</v>
      </c>
    </row>
    <row r="74" spans="1:16" ht="20.100000000000001" customHeight="1" x14ac:dyDescent="0.25">
      <c r="A74" s="44" t="s">
        <v>199</v>
      </c>
      <c r="B74" s="24">
        <v>178.46</v>
      </c>
      <c r="C74" s="160">
        <v>29.25</v>
      </c>
      <c r="D74" s="309">
        <f t="shared" si="55"/>
        <v>4.7132587142200651E-2</v>
      </c>
      <c r="E74" s="259">
        <f t="shared" si="56"/>
        <v>7.8995554643318203E-3</v>
      </c>
      <c r="F74" s="64">
        <f t="shared" si="66"/>
        <v>-0.83609772498038781</v>
      </c>
      <c r="H74" s="24">
        <v>142.64500000000001</v>
      </c>
      <c r="I74" s="160">
        <v>32.277999999999999</v>
      </c>
      <c r="J74" s="258">
        <f t="shared" si="58"/>
        <v>4.0225666425746015E-2</v>
      </c>
      <c r="K74" s="259">
        <f t="shared" si="59"/>
        <v>8.4914172969417952E-3</v>
      </c>
      <c r="L74" s="64">
        <f t="shared" si="67"/>
        <v>-0.77371797118721308</v>
      </c>
      <c r="N74" s="47">
        <f t="shared" si="69"/>
        <v>7.9931076992043035</v>
      </c>
      <c r="O74" s="163">
        <f t="shared" si="70"/>
        <v>11.035213675213676</v>
      </c>
      <c r="P74" s="64">
        <f t="shared" si="71"/>
        <v>0.38059114057880233</v>
      </c>
    </row>
    <row r="75" spans="1:16" ht="20.100000000000001" customHeight="1" x14ac:dyDescent="0.25">
      <c r="A75" s="44" t="s">
        <v>165</v>
      </c>
      <c r="B75" s="24">
        <v>71.17</v>
      </c>
      <c r="C75" s="160">
        <v>73.650000000000006</v>
      </c>
      <c r="D75" s="309">
        <f t="shared" si="55"/>
        <v>1.8796515896617842E-2</v>
      </c>
      <c r="E75" s="259">
        <f t="shared" si="56"/>
        <v>1.9890675553779096E-2</v>
      </c>
      <c r="F75" s="64">
        <f t="shared" si="66"/>
        <v>3.484614303779688E-2</v>
      </c>
      <c r="H75" s="24">
        <v>44.441999999999993</v>
      </c>
      <c r="I75" s="160">
        <v>31.198</v>
      </c>
      <c r="J75" s="258">
        <f t="shared" si="58"/>
        <v>1.2532574343951795E-2</v>
      </c>
      <c r="K75" s="259">
        <f t="shared" si="59"/>
        <v>8.2073002301874393E-3</v>
      </c>
      <c r="L75" s="64">
        <f t="shared" ref="L75" si="72">(I75-H75)/H75</f>
        <v>-0.2980063903514692</v>
      </c>
      <c r="N75" s="47">
        <f t="shared" ref="N75" si="73">(H75/B75)*10</f>
        <v>6.2444850358297019</v>
      </c>
      <c r="O75" s="163">
        <f t="shared" ref="O75" si="74">(I75/C75)*10</f>
        <v>4.2359809911744737</v>
      </c>
      <c r="P75" s="64">
        <f t="shared" ref="P75" si="75">(O75-N75)/N75</f>
        <v>-0.32164446437629413</v>
      </c>
    </row>
    <row r="76" spans="1:16" ht="20.100000000000001" customHeight="1" x14ac:dyDescent="0.25">
      <c r="A76" s="44" t="s">
        <v>236</v>
      </c>
      <c r="B76" s="24"/>
      <c r="C76" s="160">
        <v>9.14</v>
      </c>
      <c r="D76" s="309">
        <f t="shared" si="55"/>
        <v>0</v>
      </c>
      <c r="E76" s="259">
        <f t="shared" si="56"/>
        <v>2.4684422886835158E-3</v>
      </c>
      <c r="F76" s="64"/>
      <c r="H76" s="24"/>
      <c r="I76" s="160">
        <v>14.603999999999999</v>
      </c>
      <c r="J76" s="258">
        <f t="shared" si="58"/>
        <v>0</v>
      </c>
      <c r="K76" s="259">
        <f t="shared" si="59"/>
        <v>3.8418941137783624E-3</v>
      </c>
      <c r="L76" s="64"/>
      <c r="N76" s="47"/>
      <c r="O76" s="163">
        <f t="shared" ref="O76:O81" si="76">(I76/C76)*10</f>
        <v>15.9781181619256</v>
      </c>
      <c r="P76" s="64"/>
    </row>
    <row r="77" spans="1:16" ht="20.100000000000001" customHeight="1" x14ac:dyDescent="0.25">
      <c r="A77" s="44" t="s">
        <v>226</v>
      </c>
      <c r="B77" s="24"/>
      <c r="C77" s="160">
        <v>16.2</v>
      </c>
      <c r="D77" s="309">
        <f t="shared" si="55"/>
        <v>0</v>
      </c>
      <c r="E77" s="259">
        <f t="shared" si="56"/>
        <v>4.375138411014546E-3</v>
      </c>
      <c r="F77" s="64"/>
      <c r="H77" s="24"/>
      <c r="I77" s="160">
        <v>10.378</v>
      </c>
      <c r="J77" s="258">
        <f t="shared" si="58"/>
        <v>0</v>
      </c>
      <c r="K77" s="259">
        <f t="shared" si="59"/>
        <v>2.7301545544228872E-3</v>
      </c>
      <c r="L77" s="64"/>
      <c r="N77" s="47"/>
      <c r="O77" s="163">
        <f t="shared" si="76"/>
        <v>6.4061728395061737</v>
      </c>
      <c r="P77" s="64"/>
    </row>
    <row r="78" spans="1:16" ht="20.100000000000001" customHeight="1" x14ac:dyDescent="0.25">
      <c r="A78" s="44" t="s">
        <v>205</v>
      </c>
      <c r="B78" s="24">
        <v>5.04</v>
      </c>
      <c r="C78" s="160">
        <v>9.6300000000000008</v>
      </c>
      <c r="D78" s="309">
        <f t="shared" si="55"/>
        <v>1.3311007463672041E-3</v>
      </c>
      <c r="E78" s="259">
        <f t="shared" si="56"/>
        <v>2.6007767221030917E-3</v>
      </c>
      <c r="F78" s="64">
        <f t="shared" si="66"/>
        <v>0.91071428571428581</v>
      </c>
      <c r="H78" s="24">
        <v>3.879</v>
      </c>
      <c r="I78" s="160">
        <v>9.9290000000000003</v>
      </c>
      <c r="J78" s="258">
        <f t="shared" si="58"/>
        <v>1.0938719202598674E-3</v>
      </c>
      <c r="K78" s="259">
        <f t="shared" si="59"/>
        <v>2.6120355146333442E-3</v>
      </c>
      <c r="L78" s="64">
        <f t="shared" ref="L78:L80" si="77">(I78-H78)/H78</f>
        <v>1.5596803299819544</v>
      </c>
      <c r="N78" s="47">
        <f t="shared" ref="N78:N80" si="78">(H78/B78)*10</f>
        <v>7.6964285714285721</v>
      </c>
      <c r="O78" s="163">
        <f t="shared" si="76"/>
        <v>10.310488058151609</v>
      </c>
      <c r="P78" s="64">
        <f t="shared" ref="P78:P80" si="79">(O78-N78)/N78</f>
        <v>0.33964578017747116</v>
      </c>
    </row>
    <row r="79" spans="1:16" ht="20.100000000000001" customHeight="1" x14ac:dyDescent="0.25">
      <c r="A79" s="44" t="s">
        <v>218</v>
      </c>
      <c r="B79" s="24">
        <v>32.15</v>
      </c>
      <c r="C79" s="160">
        <v>5.7</v>
      </c>
      <c r="D79" s="309">
        <f t="shared" si="55"/>
        <v>8.4910494039098436E-3</v>
      </c>
      <c r="E79" s="259">
        <f t="shared" si="56"/>
        <v>1.5394005520236367E-3</v>
      </c>
      <c r="F79" s="64">
        <f t="shared" si="66"/>
        <v>-0.82270606531881807</v>
      </c>
      <c r="H79" s="24">
        <v>22.113</v>
      </c>
      <c r="I79" s="160">
        <v>9.8640000000000008</v>
      </c>
      <c r="J79" s="258">
        <f t="shared" si="58"/>
        <v>6.2358313412494062E-3</v>
      </c>
      <c r="K79" s="259">
        <f t="shared" si="59"/>
        <v>2.5949358763564618E-3</v>
      </c>
      <c r="L79" s="64">
        <f t="shared" si="77"/>
        <v>-0.55392755392755388</v>
      </c>
      <c r="N79" s="47">
        <f t="shared" si="78"/>
        <v>6.8780715396578538</v>
      </c>
      <c r="O79" s="163">
        <f t="shared" si="76"/>
        <v>17.305263157894736</v>
      </c>
      <c r="P79" s="64">
        <f t="shared" si="79"/>
        <v>1.5160051124963405</v>
      </c>
    </row>
    <row r="80" spans="1:16" ht="20.100000000000001" customHeight="1" x14ac:dyDescent="0.25">
      <c r="A80" s="44" t="s">
        <v>202</v>
      </c>
      <c r="B80" s="24">
        <v>0.9</v>
      </c>
      <c r="C80" s="160">
        <v>3.5</v>
      </c>
      <c r="D80" s="309">
        <f t="shared" si="55"/>
        <v>2.3769656185128647E-4</v>
      </c>
      <c r="E80" s="259">
        <f t="shared" si="56"/>
        <v>9.4524595299696991E-4</v>
      </c>
      <c r="F80" s="64">
        <f t="shared" si="66"/>
        <v>2.8888888888888888</v>
      </c>
      <c r="H80" s="24">
        <v>1.0649999999999999</v>
      </c>
      <c r="I80" s="160">
        <v>9.8149999999999995</v>
      </c>
      <c r="J80" s="258">
        <f t="shared" si="58"/>
        <v>3.0032833077513757E-4</v>
      </c>
      <c r="K80" s="259">
        <f t="shared" si="59"/>
        <v>2.5820453798092733E-3</v>
      </c>
      <c r="L80" s="64">
        <f t="shared" si="77"/>
        <v>8.215962441314554</v>
      </c>
      <c r="N80" s="47">
        <f t="shared" si="78"/>
        <v>11.833333333333334</v>
      </c>
      <c r="O80" s="163">
        <f t="shared" si="76"/>
        <v>28.042857142857144</v>
      </c>
      <c r="P80" s="64">
        <f t="shared" si="79"/>
        <v>1.3698189134808851</v>
      </c>
    </row>
    <row r="81" spans="1:16" ht="20.100000000000001" customHeight="1" x14ac:dyDescent="0.25">
      <c r="A81" s="44" t="s">
        <v>233</v>
      </c>
      <c r="B81" s="24"/>
      <c r="C81" s="160">
        <v>2.7</v>
      </c>
      <c r="D81" s="309">
        <f t="shared" si="55"/>
        <v>0</v>
      </c>
      <c r="E81" s="259">
        <f t="shared" si="56"/>
        <v>7.2918973516909106E-4</v>
      </c>
      <c r="F81" s="64"/>
      <c r="H81" s="24"/>
      <c r="I81" s="160">
        <v>4.8109999999999999</v>
      </c>
      <c r="J81" s="258">
        <f t="shared" si="58"/>
        <v>0</v>
      </c>
      <c r="K81" s="259">
        <f t="shared" si="59"/>
        <v>1.2656363038474187E-3</v>
      </c>
      <c r="L81" s="64"/>
      <c r="N81" s="47"/>
      <c r="O81" s="163">
        <f t="shared" si="76"/>
        <v>17.818518518518516</v>
      </c>
      <c r="P81" s="64"/>
    </row>
    <row r="82" spans="1:16" ht="20.100000000000001" customHeight="1" x14ac:dyDescent="0.25">
      <c r="A82" s="44" t="s">
        <v>198</v>
      </c>
      <c r="B82" s="24">
        <v>2.35</v>
      </c>
      <c r="C82" s="160">
        <v>4.67</v>
      </c>
      <c r="D82" s="309">
        <f t="shared" si="55"/>
        <v>6.2065213372280352E-4</v>
      </c>
      <c r="E82" s="259">
        <f t="shared" si="56"/>
        <v>1.2612281715702427E-3</v>
      </c>
      <c r="F82" s="64">
        <f t="shared" si="66"/>
        <v>0.98723404255319136</v>
      </c>
      <c r="H82" s="24">
        <v>5.6550000000000002</v>
      </c>
      <c r="I82" s="160">
        <v>4.5289999999999999</v>
      </c>
      <c r="J82" s="258">
        <f t="shared" si="58"/>
        <v>1.5947011366510826E-3</v>
      </c>
      <c r="K82" s="259">
        <f t="shared" si="59"/>
        <v>1.1914501808615587E-3</v>
      </c>
      <c r="L82" s="64">
        <f t="shared" si="67"/>
        <v>-0.19911582670203365</v>
      </c>
      <c r="N82" s="47">
        <f t="shared" si="69"/>
        <v>24.063829787234042</v>
      </c>
      <c r="O82" s="163">
        <f t="shared" si="70"/>
        <v>9.6980728051391871</v>
      </c>
      <c r="P82" s="64">
        <f t="shared" si="71"/>
        <v>-0.59698548024620535</v>
      </c>
    </row>
    <row r="83" spans="1:16" ht="20.100000000000001" customHeight="1" thickBot="1" x14ac:dyDescent="0.3">
      <c r="A83" s="13" t="s">
        <v>17</v>
      </c>
      <c r="B83" s="24">
        <f>B84-SUM(B63:B82)</f>
        <v>179.14000000000033</v>
      </c>
      <c r="C83" s="160">
        <f>C84-SUM(C63:C82)</f>
        <v>29.639999999999873</v>
      </c>
      <c r="D83" s="309">
        <f t="shared" si="55"/>
        <v>4.7312180100043927E-2</v>
      </c>
      <c r="E83" s="259">
        <f t="shared" si="56"/>
        <v>8.0048828705228756E-3</v>
      </c>
      <c r="F83" s="64">
        <f t="shared" si="66"/>
        <v>-0.83454281567489219</v>
      </c>
      <c r="H83" s="24">
        <f>H84-SUM(H63:H82)</f>
        <v>100.27299999999968</v>
      </c>
      <c r="I83" s="160">
        <f>I84-SUM(I63:I82)</f>
        <v>16.224999999999909</v>
      </c>
      <c r="J83" s="258">
        <f t="shared" si="58"/>
        <v>2.8276828837385234E-2</v>
      </c>
      <c r="K83" s="259">
        <f t="shared" si="59"/>
        <v>4.2683327852679797E-3</v>
      </c>
      <c r="L83" s="64">
        <f t="shared" si="67"/>
        <v>-0.83819173655919377</v>
      </c>
      <c r="N83" s="47">
        <f t="shared" ref="N83" si="80">(H83/B83)*10</f>
        <v>5.5974656693088924</v>
      </c>
      <c r="O83" s="163">
        <f t="shared" ref="O83" si="81">(I83/C83)*10</f>
        <v>5.4740215924426385</v>
      </c>
      <c r="P83" s="64">
        <f t="shared" ref="P83" si="82">(O83-N83)/N83</f>
        <v>-2.2053565695472198E-2</v>
      </c>
    </row>
    <row r="84" spans="1:16" ht="26.25" customHeight="1" thickBot="1" x14ac:dyDescent="0.3">
      <c r="A84" s="17" t="s">
        <v>18</v>
      </c>
      <c r="B84" s="22">
        <v>3786.34</v>
      </c>
      <c r="C84" s="165">
        <v>3702.74</v>
      </c>
      <c r="D84" s="305">
        <f>SUM(D63:D83)</f>
        <v>1</v>
      </c>
      <c r="E84" s="306">
        <f>SUM(E63:E83)</f>
        <v>1</v>
      </c>
      <c r="F84" s="69">
        <f>(C84-B84)/B84</f>
        <v>-2.2079369523075151E-2</v>
      </c>
      <c r="G84" s="2"/>
      <c r="H84" s="22">
        <v>3546.1189999999997</v>
      </c>
      <c r="I84" s="165">
        <v>3801.25</v>
      </c>
      <c r="J84" s="317">
        <f t="shared" si="58"/>
        <v>1</v>
      </c>
      <c r="K84" s="306">
        <f t="shared" si="59"/>
        <v>1</v>
      </c>
      <c r="L84" s="69">
        <f>(I84-H84)/H84</f>
        <v>7.1946542121118992E-2</v>
      </c>
      <c r="M84" s="2"/>
      <c r="N84" s="43">
        <f t="shared" ref="N84:O84" si="83">(H84/B84)*10</f>
        <v>9.3655588246169117</v>
      </c>
      <c r="O84" s="170">
        <f t="shared" si="83"/>
        <v>10.266046225227806</v>
      </c>
      <c r="P84" s="69">
        <f>(O84-N84)/N84</f>
        <v>9.6148816901774931E-2</v>
      </c>
    </row>
  </sheetData>
  <mergeCells count="33"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20:L24 J18:K18 N19:N24 O19:P24 J19:K19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2" customWidth="1"/>
    <col min="18" max="19" width="9.140625" customWidth="1"/>
    <col min="20" max="20" width="11.28515625" customWidth="1"/>
  </cols>
  <sheetData>
    <row r="1" spans="1:20" ht="15.75" x14ac:dyDescent="0.25">
      <c r="A1" s="35" t="s">
        <v>46</v>
      </c>
      <c r="B1" s="5"/>
    </row>
    <row r="3" spans="1:20" ht="15.75" thickBot="1" x14ac:dyDescent="0.3"/>
    <row r="4" spans="1:20" x14ac:dyDescent="0.25">
      <c r="A4" s="437" t="s">
        <v>3</v>
      </c>
      <c r="B4" s="455"/>
      <c r="C4" s="455"/>
      <c r="D4" s="448" t="s">
        <v>1</v>
      </c>
      <c r="E4" s="470"/>
      <c r="F4" s="449" t="s">
        <v>13</v>
      </c>
      <c r="G4" s="449"/>
      <c r="H4" s="471" t="s">
        <v>34</v>
      </c>
      <c r="I4" s="470"/>
      <c r="J4" s="1"/>
      <c r="K4" s="448" t="s">
        <v>19</v>
      </c>
      <c r="L4" s="470"/>
      <c r="M4" s="449" t="s">
        <v>13</v>
      </c>
      <c r="N4" s="449"/>
      <c r="O4" s="471" t="s">
        <v>34</v>
      </c>
      <c r="P4" s="470"/>
      <c r="Q4" s="7"/>
      <c r="R4" s="448" t="s">
        <v>22</v>
      </c>
      <c r="S4" s="449"/>
      <c r="T4" s="82" t="s">
        <v>0</v>
      </c>
    </row>
    <row r="5" spans="1:20" x14ac:dyDescent="0.25">
      <c r="A5" s="456"/>
      <c r="B5" s="457"/>
      <c r="C5" s="457"/>
      <c r="D5" s="472" t="s">
        <v>40</v>
      </c>
      <c r="E5" s="473"/>
      <c r="F5" s="474" t="str">
        <f>D5</f>
        <v>jan - mar</v>
      </c>
      <c r="G5" s="474"/>
      <c r="H5" s="472" t="str">
        <f>F5</f>
        <v>jan - mar</v>
      </c>
      <c r="I5" s="473"/>
      <c r="J5" s="1"/>
      <c r="K5" s="472" t="str">
        <f>D5</f>
        <v>jan - mar</v>
      </c>
      <c r="L5" s="473"/>
      <c r="M5" s="474" t="str">
        <f>D5</f>
        <v>jan - mar</v>
      </c>
      <c r="N5" s="474"/>
      <c r="O5" s="472" t="str">
        <f>D5</f>
        <v>jan - mar</v>
      </c>
      <c r="P5" s="473"/>
      <c r="Q5" s="7"/>
      <c r="R5" s="472" t="str">
        <f>D5</f>
        <v>jan - mar</v>
      </c>
      <c r="S5" s="474"/>
      <c r="T5" s="80" t="s">
        <v>35</v>
      </c>
    </row>
    <row r="6" spans="1:20" ht="15.75" thickBot="1" x14ac:dyDescent="0.3">
      <c r="A6" s="456"/>
      <c r="B6" s="457"/>
      <c r="C6" s="457"/>
      <c r="D6" s="79">
        <v>2016</v>
      </c>
      <c r="E6" s="80">
        <v>2017</v>
      </c>
      <c r="F6" s="81">
        <f>D6</f>
        <v>2016</v>
      </c>
      <c r="G6" s="81">
        <f>E6</f>
        <v>2017</v>
      </c>
      <c r="H6" s="79" t="s">
        <v>1</v>
      </c>
      <c r="I6" s="80" t="s">
        <v>14</v>
      </c>
      <c r="J6" s="1"/>
      <c r="K6" s="79">
        <f>D6</f>
        <v>2016</v>
      </c>
      <c r="L6" s="80">
        <f>E6</f>
        <v>2017</v>
      </c>
      <c r="M6" s="81">
        <f>F6</f>
        <v>2016</v>
      </c>
      <c r="N6" s="80">
        <f>G6</f>
        <v>2017</v>
      </c>
      <c r="O6" s="81">
        <v>1000</v>
      </c>
      <c r="P6" s="80" t="s">
        <v>14</v>
      </c>
      <c r="Q6" s="7"/>
      <c r="R6" s="79">
        <f>D6</f>
        <v>2016</v>
      </c>
      <c r="S6" s="81">
        <f>E6</f>
        <v>2017</v>
      </c>
      <c r="T6" s="80" t="s">
        <v>23</v>
      </c>
    </row>
    <row r="7" spans="1:20" ht="24" customHeight="1" thickBot="1" x14ac:dyDescent="0.3">
      <c r="A7" s="86" t="s">
        <v>29</v>
      </c>
      <c r="B7" s="83"/>
      <c r="C7" s="18"/>
      <c r="D7" s="22">
        <v>102240.55999999995</v>
      </c>
      <c r="E7" s="23">
        <v>116110.23999999989</v>
      </c>
      <c r="F7" s="19">
        <f>D7/D17</f>
        <v>0.22691739095878957</v>
      </c>
      <c r="G7" s="19">
        <f>E7/E17</f>
        <v>0.24204639705687503</v>
      </c>
      <c r="H7" s="94">
        <f t="shared" ref="H7:H19" si="0">(E7-D7)/D7</f>
        <v>0.13565731643097359</v>
      </c>
      <c r="I7" s="97">
        <f t="shared" ref="I7:I19" si="1">(G7-F7)/F7</f>
        <v>6.667186694753173E-2</v>
      </c>
      <c r="J7" s="11"/>
      <c r="K7" s="22">
        <v>22007.724999999995</v>
      </c>
      <c r="L7" s="23">
        <v>23490.648999999994</v>
      </c>
      <c r="M7" s="19">
        <f>K7/K17</f>
        <v>0.26542612974161889</v>
      </c>
      <c r="N7" s="19">
        <f>L7/L17</f>
        <v>0.24583232837712149</v>
      </c>
      <c r="O7" s="94">
        <f t="shared" ref="O7:O8" si="2">(L7-K7)/K7</f>
        <v>6.7381976101573399E-2</v>
      </c>
      <c r="P7" s="97">
        <f t="shared" ref="P7:P8" si="3">(N7-M7)/M7</f>
        <v>-7.3820167530495723E-2</v>
      </c>
      <c r="Q7" s="51"/>
      <c r="R7" s="29">
        <f>(K7/D7)*10</f>
        <v>2.1525434719841132</v>
      </c>
      <c r="S7" s="74">
        <f>(L7/E7)*10</f>
        <v>2.0231332740333681</v>
      </c>
      <c r="T7" s="61">
        <f>(S7-R7)/R7</f>
        <v>-6.0119667563071758E-2</v>
      </c>
    </row>
    <row r="8" spans="1:20" s="8" customFormat="1" ht="24" customHeight="1" x14ac:dyDescent="0.25">
      <c r="A8" s="87" t="s">
        <v>44</v>
      </c>
      <c r="B8" s="4"/>
      <c r="C8" s="1"/>
      <c r="D8" s="24">
        <v>91846.879999999946</v>
      </c>
      <c r="E8" s="25">
        <v>93732.72999999988</v>
      </c>
      <c r="F8" s="58">
        <f>D8/D7</f>
        <v>0.89834093240490842</v>
      </c>
      <c r="G8" s="58">
        <f>E8/E7</f>
        <v>0.80727358758366163</v>
      </c>
      <c r="H8" s="95">
        <f t="shared" ref="H8:H16" si="4">(E8-D8)/D8</f>
        <v>2.0532542858286904E-2</v>
      </c>
      <c r="I8" s="98">
        <f t="shared" ref="I8:I16" si="5">(G8-F8)/F8</f>
        <v>-0.10137281018405168</v>
      </c>
      <c r="J8" s="4"/>
      <c r="K8" s="24">
        <v>21170.067999999996</v>
      </c>
      <c r="L8" s="25">
        <v>22123.445999999996</v>
      </c>
      <c r="M8" s="58">
        <f>K8/K7</f>
        <v>0.96193804675403749</v>
      </c>
      <c r="N8" s="58">
        <f>L8/L7</f>
        <v>0.94179798948934967</v>
      </c>
      <c r="O8" s="95">
        <f t="shared" si="2"/>
        <v>4.5034243631149454E-2</v>
      </c>
      <c r="P8" s="98">
        <f t="shared" si="3"/>
        <v>-2.093695881210687E-2</v>
      </c>
      <c r="Q8" s="56"/>
      <c r="R8" s="32">
        <f t="shared" ref="R8:R21" si="6">(K8/D8)*10</f>
        <v>2.3049305539828908</v>
      </c>
      <c r="S8" s="33">
        <f t="shared" ref="S8:S21" si="7">(L8/E8)*10</f>
        <v>2.3602690330261398</v>
      </c>
      <c r="T8" s="60">
        <f t="shared" ref="T8:T21" si="8">(S8-R8)/R8</f>
        <v>2.4008740284007589E-2</v>
      </c>
    </row>
    <row r="9" spans="1:20" s="8" customFormat="1" ht="24" customHeight="1" x14ac:dyDescent="0.25">
      <c r="A9" s="91" t="s">
        <v>43</v>
      </c>
      <c r="B9" s="84"/>
      <c r="C9" s="85"/>
      <c r="D9" s="92">
        <v>10394</v>
      </c>
      <c r="E9" s="93">
        <f>E10+E11</f>
        <v>22377.510000000002</v>
      </c>
      <c r="F9" s="55">
        <f>D9/D7</f>
        <v>0.10166219746840202</v>
      </c>
      <c r="G9" s="55">
        <f>E9/E7</f>
        <v>0.19272641241633834</v>
      </c>
      <c r="H9" s="96">
        <f t="shared" si="4"/>
        <v>1.1529257263806043</v>
      </c>
      <c r="I9" s="99">
        <f t="shared" si="5"/>
        <v>0.89575296634956469</v>
      </c>
      <c r="J9" s="4"/>
      <c r="K9" s="92">
        <v>838</v>
      </c>
      <c r="L9" s="93">
        <f>L10+L11</f>
        <v>1367.203</v>
      </c>
      <c r="M9" s="55">
        <f>K9/K7</f>
        <v>3.8077538682439925E-2</v>
      </c>
      <c r="N9" s="55">
        <f>L9/L7</f>
        <v>5.8202010510650444E-2</v>
      </c>
      <c r="O9" s="96">
        <f t="shared" ref="O9:O21" si="9">(L9-K9)/K9</f>
        <v>0.63150715990453454</v>
      </c>
      <c r="P9" s="99">
        <f t="shared" ref="P9:P21" si="10">(N9-M9)/M9</f>
        <v>0.52851293766766616</v>
      </c>
      <c r="Q9" s="56"/>
      <c r="R9" s="75">
        <f t="shared" si="6"/>
        <v>0.80623436598037335</v>
      </c>
      <c r="S9" s="76">
        <f t="shared" si="7"/>
        <v>0.61097190884955466</v>
      </c>
      <c r="T9" s="62">
        <f t="shared" si="8"/>
        <v>-0.24219068966798679</v>
      </c>
    </row>
    <row r="10" spans="1:20" s="8" customFormat="1" ht="24" customHeight="1" x14ac:dyDescent="0.25">
      <c r="A10" s="57"/>
      <c r="B10" s="88" t="s">
        <v>42</v>
      </c>
      <c r="C10" s="1"/>
      <c r="D10" s="24"/>
      <c r="E10" s="25">
        <v>12839.370000000004</v>
      </c>
      <c r="F10" s="58"/>
      <c r="G10" s="58">
        <f>E10/E9</f>
        <v>0.57376222823719003</v>
      </c>
      <c r="H10" s="100" t="e">
        <f t="shared" si="4"/>
        <v>#DIV/0!</v>
      </c>
      <c r="I10" s="101" t="e">
        <f t="shared" si="5"/>
        <v>#DIV/0!</v>
      </c>
      <c r="J10" s="4"/>
      <c r="K10" s="24"/>
      <c r="L10" s="25">
        <v>703.62100000000021</v>
      </c>
      <c r="M10" s="58"/>
      <c r="N10" s="58">
        <f>L10/L9</f>
        <v>0.51464266827969241</v>
      </c>
      <c r="O10" s="100" t="e">
        <f t="shared" si="9"/>
        <v>#DIV/0!</v>
      </c>
      <c r="P10" s="101" t="e">
        <f t="shared" si="10"/>
        <v>#DIV/0!</v>
      </c>
      <c r="Q10" s="56"/>
      <c r="R10" s="102" t="e">
        <f t="shared" si="6"/>
        <v>#DIV/0!</v>
      </c>
      <c r="S10" s="103">
        <f t="shared" si="7"/>
        <v>0.54801832177123955</v>
      </c>
      <c r="T10" s="104" t="e">
        <f t="shared" si="8"/>
        <v>#DIV/0!</v>
      </c>
    </row>
    <row r="11" spans="1:20" s="8" customFormat="1" ht="24" customHeight="1" thickBot="1" x14ac:dyDescent="0.3">
      <c r="A11" s="57"/>
      <c r="B11" s="88" t="s">
        <v>45</v>
      </c>
      <c r="C11" s="1"/>
      <c r="D11" s="24"/>
      <c r="E11" s="25">
        <v>9538.1399999999976</v>
      </c>
      <c r="F11" s="58">
        <f>D11/D9</f>
        <v>0</v>
      </c>
      <c r="G11" s="58">
        <f>E11/E9</f>
        <v>0.42623777176280991</v>
      </c>
      <c r="H11" s="100" t="e">
        <f t="shared" si="4"/>
        <v>#DIV/0!</v>
      </c>
      <c r="I11" s="101" t="e">
        <f t="shared" si="5"/>
        <v>#DIV/0!</v>
      </c>
      <c r="J11" s="4"/>
      <c r="K11" s="24"/>
      <c r="L11" s="25">
        <v>663.58199999999977</v>
      </c>
      <c r="M11" s="58">
        <f>K11/K9</f>
        <v>0</v>
      </c>
      <c r="N11" s="58">
        <f>L11/L9</f>
        <v>0.48535733172030765</v>
      </c>
      <c r="O11" s="100" t="e">
        <f t="shared" si="9"/>
        <v>#DIV/0!</v>
      </c>
      <c r="P11" s="101" t="e">
        <f t="shared" si="10"/>
        <v>#DIV/0!</v>
      </c>
      <c r="Q11" s="56"/>
      <c r="R11" s="77" t="e">
        <f t="shared" si="6"/>
        <v>#DIV/0!</v>
      </c>
      <c r="S11" s="74">
        <f t="shared" si="7"/>
        <v>0.69571425875485149</v>
      </c>
      <c r="T11" s="78" t="e">
        <f t="shared" si="8"/>
        <v>#DIV/0!</v>
      </c>
    </row>
    <row r="12" spans="1:20" s="8" customFormat="1" ht="24" customHeight="1" thickBot="1" x14ac:dyDescent="0.3">
      <c r="A12" s="86" t="s">
        <v>30</v>
      </c>
      <c r="B12" s="83"/>
      <c r="C12" s="18"/>
      <c r="D12" s="22">
        <v>348322.35000000021</v>
      </c>
      <c r="E12" s="23">
        <v>363592.17000000027</v>
      </c>
      <c r="F12" s="19">
        <f>D12/D17</f>
        <v>0.77308260904121051</v>
      </c>
      <c r="G12" s="19">
        <f>E12/E17</f>
        <v>0.75795360294312497</v>
      </c>
      <c r="H12" s="94">
        <f t="shared" si="4"/>
        <v>4.3838186094001884E-2</v>
      </c>
      <c r="I12" s="97">
        <f t="shared" si="5"/>
        <v>-1.9569714699505112E-2</v>
      </c>
      <c r="J12" s="4"/>
      <c r="K12" s="22">
        <v>60906.964000000051</v>
      </c>
      <c r="L12" s="23">
        <v>72064.923999999955</v>
      </c>
      <c r="M12" s="19">
        <f>K12/K17</f>
        <v>0.73457387025838095</v>
      </c>
      <c r="N12" s="19">
        <f>L12/L17</f>
        <v>0.75416767162287834</v>
      </c>
      <c r="O12" s="94">
        <f t="shared" si="9"/>
        <v>0.18319678518206711</v>
      </c>
      <c r="P12" s="97">
        <f t="shared" si="10"/>
        <v>2.6673697714847143E-2</v>
      </c>
      <c r="Q12" s="56"/>
      <c r="R12" s="29">
        <f t="shared" si="6"/>
        <v>1.7485804169614729</v>
      </c>
      <c r="S12" s="74">
        <f t="shared" si="7"/>
        <v>1.9820262906101607</v>
      </c>
      <c r="T12" s="61">
        <f t="shared" si="8"/>
        <v>0.13350594081017397</v>
      </c>
    </row>
    <row r="13" spans="1:20" s="8" customFormat="1" ht="24" customHeight="1" thickBot="1" x14ac:dyDescent="0.3">
      <c r="A13" s="87" t="s">
        <v>44</v>
      </c>
      <c r="B13" s="4"/>
      <c r="C13" s="1"/>
      <c r="D13" s="24">
        <v>218123.43000000023</v>
      </c>
      <c r="E13" s="25">
        <v>247746.21000000031</v>
      </c>
      <c r="F13" s="58">
        <f>D13/D12</f>
        <v>0.6262114102066666</v>
      </c>
      <c r="G13" s="58">
        <f>E13/E12</f>
        <v>0.68138488790889018</v>
      </c>
      <c r="H13" s="95">
        <f t="shared" si="4"/>
        <v>0.13580741876285393</v>
      </c>
      <c r="I13" s="98">
        <f t="shared" si="5"/>
        <v>8.8106790778556487E-2</v>
      </c>
      <c r="J13" s="4"/>
      <c r="K13" s="24">
        <v>52022.001000000055</v>
      </c>
      <c r="L13" s="25">
        <v>62649.965999999964</v>
      </c>
      <c r="M13" s="58">
        <f>K13/K12</f>
        <v>0.85412237917490041</v>
      </c>
      <c r="N13" s="58">
        <f>L13/L12</f>
        <v>0.86935450039467188</v>
      </c>
      <c r="O13" s="95">
        <f t="shared" si="9"/>
        <v>0.20429750481916098</v>
      </c>
      <c r="P13" s="98">
        <f t="shared" si="10"/>
        <v>1.7833651934616213E-2</v>
      </c>
      <c r="Q13" s="56"/>
      <c r="R13" s="29">
        <f t="shared" si="6"/>
        <v>2.384979962950335</v>
      </c>
      <c r="S13" s="74">
        <f t="shared" si="7"/>
        <v>2.5287961418259393</v>
      </c>
      <c r="T13" s="61">
        <f t="shared" si="8"/>
        <v>6.0300791247611465E-2</v>
      </c>
    </row>
    <row r="14" spans="1:20" s="8" customFormat="1" ht="24" customHeight="1" thickBot="1" x14ac:dyDescent="0.3">
      <c r="A14" s="91" t="s">
        <v>43</v>
      </c>
      <c r="B14" s="84"/>
      <c r="C14" s="85"/>
      <c r="D14" s="92">
        <v>130199</v>
      </c>
      <c r="E14" s="93">
        <f>E15+E16</f>
        <v>115845.96000000002</v>
      </c>
      <c r="F14" s="55">
        <f>D14/D12</f>
        <v>0.37378881946564702</v>
      </c>
      <c r="G14" s="55">
        <f>E14/E12</f>
        <v>0.31861511209111004</v>
      </c>
      <c r="H14" s="96">
        <f t="shared" ref="H14" si="11">(E14-D14)/D14</f>
        <v>-0.11023924914937887</v>
      </c>
      <c r="I14" s="99">
        <f t="shared" ref="I14" si="12">(G14-F14)/F14</f>
        <v>-0.14760662839892058</v>
      </c>
      <c r="J14" s="4"/>
      <c r="K14" s="92">
        <v>8885</v>
      </c>
      <c r="L14" s="93">
        <f>L15+L16</f>
        <v>9414.9579999999987</v>
      </c>
      <c r="M14" s="55">
        <f>K14/K12</f>
        <v>0.14587822830899916</v>
      </c>
      <c r="N14" s="55">
        <f>L14/L12</f>
        <v>0.13064549960532817</v>
      </c>
      <c r="O14" s="96">
        <f t="shared" si="9"/>
        <v>5.9646370287000421E-2</v>
      </c>
      <c r="P14" s="99">
        <f t="shared" si="10"/>
        <v>-0.10442085073452516</v>
      </c>
      <c r="Q14" s="56"/>
      <c r="R14" s="29">
        <f t="shared" si="6"/>
        <v>0.68241691564451346</v>
      </c>
      <c r="S14" s="74">
        <f t="shared" si="7"/>
        <v>0.81271353787391432</v>
      </c>
      <c r="T14" s="61">
        <f t="shared" si="8"/>
        <v>0.19093404521829782</v>
      </c>
    </row>
    <row r="15" spans="1:20" ht="24" customHeight="1" x14ac:dyDescent="0.25">
      <c r="A15" s="57"/>
      <c r="B15" s="88" t="s">
        <v>42</v>
      </c>
      <c r="C15" s="1"/>
      <c r="D15" s="24"/>
      <c r="E15" s="25">
        <v>58021.209999999992</v>
      </c>
      <c r="F15" s="3"/>
      <c r="G15" s="3">
        <f>E15/E14</f>
        <v>0.50084793634581626</v>
      </c>
      <c r="H15" s="100" t="e">
        <f t="shared" si="4"/>
        <v>#DIV/0!</v>
      </c>
      <c r="I15" s="101" t="e">
        <f t="shared" si="5"/>
        <v>#DIV/0!</v>
      </c>
      <c r="J15" s="1"/>
      <c r="K15" s="24"/>
      <c r="L15" s="25">
        <v>5766.0809999999992</v>
      </c>
      <c r="M15" s="3"/>
      <c r="N15" s="3">
        <f>L15/L14</f>
        <v>0.61243831358567935</v>
      </c>
      <c r="O15" s="100" t="e">
        <f t="shared" si="9"/>
        <v>#DIV/0!</v>
      </c>
      <c r="P15" s="101" t="e">
        <f t="shared" si="10"/>
        <v>#DIV/0!</v>
      </c>
      <c r="Q15" s="7"/>
      <c r="R15" s="111" t="e">
        <f t="shared" si="6"/>
        <v>#DIV/0!</v>
      </c>
      <c r="S15" s="112">
        <f t="shared" si="7"/>
        <v>0.99378847838574891</v>
      </c>
      <c r="T15" s="113" t="e">
        <f t="shared" si="8"/>
        <v>#DIV/0!</v>
      </c>
    </row>
    <row r="16" spans="1:20" ht="24" customHeight="1" thickBot="1" x14ac:dyDescent="0.3">
      <c r="A16" s="57"/>
      <c r="B16" s="88" t="s">
        <v>45</v>
      </c>
      <c r="C16" s="1"/>
      <c r="D16" s="24"/>
      <c r="E16" s="25">
        <v>57824.750000000022</v>
      </c>
      <c r="F16" s="3">
        <f>D16/D14</f>
        <v>0</v>
      </c>
      <c r="G16" s="3">
        <f>E16/E14</f>
        <v>0.49915206365418363</v>
      </c>
      <c r="H16" s="100" t="e">
        <f t="shared" si="4"/>
        <v>#DIV/0!</v>
      </c>
      <c r="I16" s="101" t="e">
        <f t="shared" si="5"/>
        <v>#DIV/0!</v>
      </c>
      <c r="J16" s="1"/>
      <c r="K16" s="24"/>
      <c r="L16" s="25">
        <v>3648.8769999999986</v>
      </c>
      <c r="M16" s="3">
        <f>K16/K14</f>
        <v>0</v>
      </c>
      <c r="N16" s="3">
        <f>L16/L14</f>
        <v>0.38756168641432059</v>
      </c>
      <c r="O16" s="100" t="e">
        <f t="shared" si="9"/>
        <v>#DIV/0!</v>
      </c>
      <c r="P16" s="101" t="e">
        <f t="shared" si="10"/>
        <v>#DIV/0!</v>
      </c>
      <c r="Q16" s="7"/>
      <c r="R16" s="77" t="e">
        <f t="shared" si="6"/>
        <v>#DIV/0!</v>
      </c>
      <c r="S16" s="74">
        <f t="shared" si="7"/>
        <v>0.63102339396192753</v>
      </c>
      <c r="T16" s="78" t="e">
        <f t="shared" si="8"/>
        <v>#DIV/0!</v>
      </c>
    </row>
    <row r="17" spans="1:20" ht="24" customHeight="1" thickBot="1" x14ac:dyDescent="0.3">
      <c r="A17" s="86" t="s">
        <v>12</v>
      </c>
      <c r="B17" s="83"/>
      <c r="C17" s="18"/>
      <c r="D17" s="22">
        <f>D7+D12</f>
        <v>450562.91000000015</v>
      </c>
      <c r="E17" s="23">
        <f>E7+E12</f>
        <v>479702.41000000015</v>
      </c>
      <c r="F17" s="19">
        <f>F7+F12</f>
        <v>1</v>
      </c>
      <c r="G17" s="19">
        <f>G7+G12</f>
        <v>1</v>
      </c>
      <c r="H17" s="94">
        <f t="shared" si="0"/>
        <v>6.467354359017255E-2</v>
      </c>
      <c r="I17" s="97">
        <f t="shared" si="1"/>
        <v>0</v>
      </c>
      <c r="J17" s="11"/>
      <c r="K17" s="22">
        <v>82914.689000000057</v>
      </c>
      <c r="L17" s="23">
        <v>95555.57299999996</v>
      </c>
      <c r="M17" s="19">
        <f>M7+M12</f>
        <v>0.99999999999999978</v>
      </c>
      <c r="N17" s="19">
        <f>N7+N12</f>
        <v>0.99999999999999978</v>
      </c>
      <c r="O17" s="94">
        <f t="shared" si="9"/>
        <v>0.15245650864106713</v>
      </c>
      <c r="P17" s="97">
        <f t="shared" si="10"/>
        <v>0</v>
      </c>
      <c r="Q17" s="7"/>
      <c r="R17" s="29">
        <f t="shared" si="6"/>
        <v>1.8402466594509528</v>
      </c>
      <c r="S17" s="74">
        <f t="shared" si="7"/>
        <v>1.9919760878416251</v>
      </c>
      <c r="T17" s="61">
        <f t="shared" si="8"/>
        <v>8.2450593028622343E-2</v>
      </c>
    </row>
    <row r="18" spans="1:20" s="8" customFormat="1" ht="24" customHeight="1" x14ac:dyDescent="0.25">
      <c r="A18" s="87" t="s">
        <v>44</v>
      </c>
      <c r="B18" s="4"/>
      <c r="C18" s="1"/>
      <c r="D18" s="24">
        <f t="shared" ref="D18:E21" si="13">D8+D13</f>
        <v>309970.31000000017</v>
      </c>
      <c r="E18" s="25">
        <f t="shared" si="13"/>
        <v>341478.94000000018</v>
      </c>
      <c r="F18" s="58">
        <f>D18/D17</f>
        <v>0.68796233138675367</v>
      </c>
      <c r="G18" s="58">
        <f>E18/E17</f>
        <v>0.7118557940953435</v>
      </c>
      <c r="H18" s="95">
        <f t="shared" si="0"/>
        <v>0.1016504774279833</v>
      </c>
      <c r="I18" s="98">
        <f t="shared" si="1"/>
        <v>3.4730771756684417E-2</v>
      </c>
      <c r="J18" s="4"/>
      <c r="K18" s="24">
        <f t="shared" ref="K18:L21" si="14">K8+K13</f>
        <v>73192.069000000047</v>
      </c>
      <c r="L18" s="25">
        <f t="shared" si="14"/>
        <v>84773.411999999953</v>
      </c>
      <c r="M18" s="58">
        <f>K18/K17</f>
        <v>0.8827394745459396</v>
      </c>
      <c r="N18" s="58">
        <f>L18/L17</f>
        <v>0.88716345199457902</v>
      </c>
      <c r="O18" s="95">
        <f t="shared" si="9"/>
        <v>0.15823221229064993</v>
      </c>
      <c r="P18" s="98">
        <f t="shared" si="10"/>
        <v>5.0116456510739104E-3</v>
      </c>
      <c r="Q18" s="56"/>
      <c r="R18" s="114">
        <f t="shared" si="6"/>
        <v>2.3612606317037268</v>
      </c>
      <c r="S18" s="115">
        <f t="shared" si="7"/>
        <v>2.4825370489904857</v>
      </c>
      <c r="T18" s="116">
        <f t="shared" si="8"/>
        <v>5.1360877176550378E-2</v>
      </c>
    </row>
    <row r="19" spans="1:20" s="8" customFormat="1" ht="24" customHeight="1" x14ac:dyDescent="0.25">
      <c r="A19" s="91" t="s">
        <v>43</v>
      </c>
      <c r="B19" s="84"/>
      <c r="C19" s="85"/>
      <c r="D19" s="92">
        <f t="shared" si="13"/>
        <v>140593</v>
      </c>
      <c r="E19" s="93">
        <f t="shared" si="13"/>
        <v>138223.47000000003</v>
      </c>
      <c r="F19" s="55">
        <f>D19/D17</f>
        <v>0.31203855639160344</v>
      </c>
      <c r="G19" s="55">
        <f>E19/E17</f>
        <v>0.28814420590465656</v>
      </c>
      <c r="H19" s="96">
        <f t="shared" si="0"/>
        <v>-1.6853826292916218E-2</v>
      </c>
      <c r="I19" s="99">
        <f t="shared" si="1"/>
        <v>-7.657499369071509E-2</v>
      </c>
      <c r="J19" s="4"/>
      <c r="K19" s="92">
        <f t="shared" si="14"/>
        <v>9723</v>
      </c>
      <c r="L19" s="93">
        <f t="shared" si="14"/>
        <v>10782.160999999998</v>
      </c>
      <c r="M19" s="55">
        <f>K19/K17</f>
        <v>0.11726510847794404</v>
      </c>
      <c r="N19" s="55">
        <f>L19/L17</f>
        <v>0.11283654800542092</v>
      </c>
      <c r="O19" s="96">
        <f t="shared" si="9"/>
        <v>0.10893355960094603</v>
      </c>
      <c r="P19" s="99">
        <f t="shared" si="10"/>
        <v>-3.7765372240763907E-2</v>
      </c>
      <c r="Q19" s="56"/>
      <c r="R19" s="53">
        <f t="shared" si="6"/>
        <v>0.69157070408910826</v>
      </c>
      <c r="S19" s="54">
        <f t="shared" si="7"/>
        <v>0.78005283762591082</v>
      </c>
      <c r="T19" s="62">
        <f t="shared" si="8"/>
        <v>0.12794372724817119</v>
      </c>
    </row>
    <row r="20" spans="1:20" ht="24" customHeight="1" x14ac:dyDescent="0.25">
      <c r="A20" s="57"/>
      <c r="B20" s="88" t="s">
        <v>42</v>
      </c>
      <c r="C20" s="1"/>
      <c r="D20" s="24">
        <f t="shared" si="13"/>
        <v>0</v>
      </c>
      <c r="E20" s="25">
        <f t="shared" si="13"/>
        <v>70860.58</v>
      </c>
      <c r="F20" s="3">
        <f>D20/D19</f>
        <v>0</v>
      </c>
      <c r="G20" s="3">
        <f>E20/E19</f>
        <v>0.51265230137834039</v>
      </c>
      <c r="H20" s="100" t="e">
        <f t="shared" ref="H20:H21" si="15">(E20-D20)/D20</f>
        <v>#DIV/0!</v>
      </c>
      <c r="I20" s="101" t="e">
        <f t="shared" ref="I20:I21" si="16">(G20-F20)/F20</f>
        <v>#DIV/0!</v>
      </c>
      <c r="J20" s="1"/>
      <c r="K20" s="24">
        <f t="shared" si="14"/>
        <v>0</v>
      </c>
      <c r="L20" s="25">
        <f t="shared" si="14"/>
        <v>6469.7019999999993</v>
      </c>
      <c r="M20" s="3">
        <f>K20/K19</f>
        <v>0</v>
      </c>
      <c r="N20" s="3">
        <f>L20/L19</f>
        <v>0.60003759914176757</v>
      </c>
      <c r="O20" s="100" t="e">
        <f t="shared" si="9"/>
        <v>#DIV/0!</v>
      </c>
      <c r="P20" s="101" t="e">
        <f t="shared" si="10"/>
        <v>#DIV/0!</v>
      </c>
      <c r="Q20" s="7"/>
      <c r="R20" s="102" t="e">
        <f t="shared" si="6"/>
        <v>#DIV/0!</v>
      </c>
      <c r="S20" s="103">
        <f t="shared" si="7"/>
        <v>0.9130184934980774</v>
      </c>
      <c r="T20" s="104" t="e">
        <f t="shared" si="8"/>
        <v>#DIV/0!</v>
      </c>
    </row>
    <row r="21" spans="1:20" ht="24" customHeight="1" thickBot="1" x14ac:dyDescent="0.3">
      <c r="A21" s="89"/>
      <c r="B21" s="90" t="s">
        <v>45</v>
      </c>
      <c r="C21" s="15"/>
      <c r="D21" s="26">
        <f t="shared" si="13"/>
        <v>0</v>
      </c>
      <c r="E21" s="27">
        <f t="shared" si="13"/>
        <v>67362.890000000014</v>
      </c>
      <c r="F21" s="16">
        <f>D21/D19</f>
        <v>0</v>
      </c>
      <c r="G21" s="16">
        <f>E21/E19</f>
        <v>0.48734769862165955</v>
      </c>
      <c r="H21" s="109" t="e">
        <f t="shared" si="15"/>
        <v>#DIV/0!</v>
      </c>
      <c r="I21" s="110" t="e">
        <f t="shared" si="16"/>
        <v>#DIV/0!</v>
      </c>
      <c r="J21" s="1"/>
      <c r="K21" s="26">
        <f t="shared" si="14"/>
        <v>0</v>
      </c>
      <c r="L21" s="27">
        <f t="shared" si="14"/>
        <v>4312.458999999998</v>
      </c>
      <c r="M21" s="16">
        <f>K21/K19</f>
        <v>0</v>
      </c>
      <c r="N21" s="16">
        <f>L21/L19</f>
        <v>0.39996240085823231</v>
      </c>
      <c r="O21" s="109" t="e">
        <f t="shared" si="9"/>
        <v>#DIV/0!</v>
      </c>
      <c r="P21" s="110" t="e">
        <f t="shared" si="10"/>
        <v>#DIV/0!</v>
      </c>
      <c r="Q21" s="7"/>
      <c r="R21" s="77" t="e">
        <f t="shared" si="6"/>
        <v>#DIV/0!</v>
      </c>
      <c r="S21" s="74">
        <f t="shared" si="7"/>
        <v>0.64018319285291903</v>
      </c>
      <c r="T21" s="78" t="e">
        <f t="shared" si="8"/>
        <v>#DIV/0!</v>
      </c>
    </row>
    <row r="22" spans="1:20" ht="24" customHeight="1" thickBot="1" x14ac:dyDescent="0.3">
      <c r="J22" s="11"/>
      <c r="Q22"/>
    </row>
    <row r="23" spans="1:20" s="52" customFormat="1" ht="15" customHeight="1" x14ac:dyDescent="0.25">
      <c r="A23" s="437" t="s">
        <v>2</v>
      </c>
      <c r="B23" s="455"/>
      <c r="C23" s="455"/>
      <c r="D23" s="448" t="s">
        <v>1</v>
      </c>
      <c r="E23" s="470"/>
      <c r="F23" s="449" t="s">
        <v>13</v>
      </c>
      <c r="G23" s="449"/>
      <c r="H23" s="471" t="s">
        <v>34</v>
      </c>
      <c r="I23" s="470"/>
      <c r="J23" s="1"/>
      <c r="K23" s="448" t="s">
        <v>19</v>
      </c>
      <c r="L23" s="470"/>
      <c r="M23" s="449" t="s">
        <v>13</v>
      </c>
      <c r="N23" s="449"/>
      <c r="O23" s="471" t="s">
        <v>34</v>
      </c>
      <c r="P23" s="470"/>
      <c r="Q23" s="7"/>
      <c r="R23" s="448" t="s">
        <v>22</v>
      </c>
      <c r="S23" s="449"/>
      <c r="T23" s="108" t="s">
        <v>0</v>
      </c>
    </row>
    <row r="24" spans="1:20" s="8" customFormat="1" ht="15" customHeight="1" x14ac:dyDescent="0.25">
      <c r="A24" s="456"/>
      <c r="B24" s="457"/>
      <c r="C24" s="457"/>
      <c r="D24" s="472" t="s">
        <v>40</v>
      </c>
      <c r="E24" s="473"/>
      <c r="F24" s="474" t="str">
        <f>D24</f>
        <v>jan - mar</v>
      </c>
      <c r="G24" s="474"/>
      <c r="H24" s="472" t="str">
        <f>F24</f>
        <v>jan - mar</v>
      </c>
      <c r="I24" s="473"/>
      <c r="J24" s="1"/>
      <c r="K24" s="472" t="str">
        <f>D24</f>
        <v>jan - mar</v>
      </c>
      <c r="L24" s="473"/>
      <c r="M24" s="474" t="str">
        <f>D24</f>
        <v>jan - mar</v>
      </c>
      <c r="N24" s="474"/>
      <c r="O24" s="472" t="str">
        <f>D24</f>
        <v>jan - mar</v>
      </c>
      <c r="P24" s="473"/>
      <c r="Q24" s="7"/>
      <c r="R24" s="472" t="str">
        <f>D24</f>
        <v>jan - mar</v>
      </c>
      <c r="S24" s="474"/>
      <c r="T24" s="106" t="s">
        <v>35</v>
      </c>
    </row>
    <row r="25" spans="1:20" ht="15.75" customHeight="1" thickBot="1" x14ac:dyDescent="0.3">
      <c r="A25" s="456"/>
      <c r="B25" s="457"/>
      <c r="C25" s="457"/>
      <c r="D25" s="105">
        <v>2016</v>
      </c>
      <c r="E25" s="106">
        <v>2017</v>
      </c>
      <c r="F25" s="107">
        <f>D25</f>
        <v>2016</v>
      </c>
      <c r="G25" s="107">
        <f>E25</f>
        <v>2017</v>
      </c>
      <c r="H25" s="105" t="s">
        <v>1</v>
      </c>
      <c r="I25" s="106" t="s">
        <v>14</v>
      </c>
      <c r="J25" s="1"/>
      <c r="K25" s="105">
        <f>D25</f>
        <v>2016</v>
      </c>
      <c r="L25" s="106">
        <f>E25</f>
        <v>2017</v>
      </c>
      <c r="M25" s="107">
        <f>F25</f>
        <v>2016</v>
      </c>
      <c r="N25" s="106">
        <f>G25</f>
        <v>2017</v>
      </c>
      <c r="O25" s="107">
        <v>1000</v>
      </c>
      <c r="P25" s="106" t="s">
        <v>14</v>
      </c>
      <c r="Q25" s="7"/>
      <c r="R25" s="105">
        <f>D25</f>
        <v>2016</v>
      </c>
      <c r="S25" s="107">
        <f>E25</f>
        <v>2017</v>
      </c>
      <c r="T25" s="106" t="s">
        <v>23</v>
      </c>
    </row>
    <row r="26" spans="1:20" ht="24" customHeight="1" thickBot="1" x14ac:dyDescent="0.3">
      <c r="A26" s="86" t="s">
        <v>29</v>
      </c>
      <c r="B26" s="83"/>
      <c r="C26" s="18"/>
      <c r="D26" s="22"/>
      <c r="E26" s="23"/>
      <c r="F26" s="19" t="e">
        <f>D26/D36</f>
        <v>#DIV/0!</v>
      </c>
      <c r="G26" s="19" t="e">
        <f>E26/E36</f>
        <v>#DIV/0!</v>
      </c>
      <c r="H26" s="94" t="e">
        <f t="shared" ref="H26:H40" si="17">(E26-D26)/D26</f>
        <v>#DIV/0!</v>
      </c>
      <c r="I26" s="97" t="e">
        <f t="shared" ref="I26:I40" si="18">(G26-F26)/F26</f>
        <v>#DIV/0!</v>
      </c>
      <c r="J26" s="11"/>
      <c r="K26" s="22"/>
      <c r="L26" s="23"/>
      <c r="M26" s="19">
        <f>K26/K36</f>
        <v>0</v>
      </c>
      <c r="N26" s="19">
        <f>L26/L36</f>
        <v>0</v>
      </c>
      <c r="O26" s="94" t="e">
        <f t="shared" ref="O26:O40" si="19">(L26-K26)/K26</f>
        <v>#DIV/0!</v>
      </c>
      <c r="P26" s="97" t="e">
        <f t="shared" ref="P26:P40" si="20">(N26-M26)/M26</f>
        <v>#DIV/0!</v>
      </c>
      <c r="Q26" s="51"/>
      <c r="R26" s="29" t="e">
        <f>(K26/D26)*10</f>
        <v>#DIV/0!</v>
      </c>
      <c r="S26" s="74" t="e">
        <f>(L26/E26)*10</f>
        <v>#DIV/0!</v>
      </c>
      <c r="T26" s="61" t="e">
        <f>(S26-R26)/R26</f>
        <v>#DIV/0!</v>
      </c>
    </row>
    <row r="27" spans="1:20" ht="24" customHeight="1" x14ac:dyDescent="0.25">
      <c r="A27" s="87" t="s">
        <v>44</v>
      </c>
      <c r="B27" s="4"/>
      <c r="C27" s="1"/>
      <c r="D27" s="24"/>
      <c r="E27" s="25"/>
      <c r="F27" s="58" t="e">
        <f>D27/D26</f>
        <v>#DIV/0!</v>
      </c>
      <c r="G27" s="58" t="e">
        <f>E27/E26</f>
        <v>#DIV/0!</v>
      </c>
      <c r="H27" s="95" t="e">
        <f t="shared" si="17"/>
        <v>#DIV/0!</v>
      </c>
      <c r="I27" s="98" t="e">
        <f t="shared" si="18"/>
        <v>#DIV/0!</v>
      </c>
      <c r="J27" s="4"/>
      <c r="K27" s="24"/>
      <c r="L27" s="25"/>
      <c r="M27" s="58" t="e">
        <f>K27/K26</f>
        <v>#DIV/0!</v>
      </c>
      <c r="N27" s="58" t="e">
        <f>L27/L26</f>
        <v>#DIV/0!</v>
      </c>
      <c r="O27" s="95" t="e">
        <f t="shared" si="19"/>
        <v>#DIV/0!</v>
      </c>
      <c r="P27" s="98" t="e">
        <f t="shared" si="20"/>
        <v>#DIV/0!</v>
      </c>
      <c r="Q27" s="56"/>
      <c r="R27" s="32" t="e">
        <f t="shared" ref="R27:R40" si="21">(K27/D27)*10</f>
        <v>#DIV/0!</v>
      </c>
      <c r="S27" s="33" t="e">
        <f t="shared" ref="S27:S40" si="22">(L27/E27)*10</f>
        <v>#DIV/0!</v>
      </c>
      <c r="T27" s="60" t="e">
        <f t="shared" ref="T27:T40" si="23">(S27-R27)/R27</f>
        <v>#DIV/0!</v>
      </c>
    </row>
    <row r="28" spans="1:20" ht="24" customHeight="1" x14ac:dyDescent="0.25">
      <c r="A28" s="91" t="s">
        <v>43</v>
      </c>
      <c r="B28" s="84"/>
      <c r="C28" s="85"/>
      <c r="D28" s="92"/>
      <c r="E28" s="93">
        <f>E29+E30</f>
        <v>0</v>
      </c>
      <c r="F28" s="55" t="e">
        <f>D28/D26</f>
        <v>#DIV/0!</v>
      </c>
      <c r="G28" s="55" t="e">
        <f>E28/E26</f>
        <v>#DIV/0!</v>
      </c>
      <c r="H28" s="96" t="e">
        <f t="shared" si="17"/>
        <v>#DIV/0!</v>
      </c>
      <c r="I28" s="99" t="e">
        <f t="shared" si="18"/>
        <v>#DIV/0!</v>
      </c>
      <c r="J28" s="4"/>
      <c r="K28" s="92"/>
      <c r="L28" s="93">
        <f>L29+L30</f>
        <v>0</v>
      </c>
      <c r="M28" s="55" t="e">
        <f>K28/K26</f>
        <v>#DIV/0!</v>
      </c>
      <c r="N28" s="55" t="e">
        <f>L28/L26</f>
        <v>#DIV/0!</v>
      </c>
      <c r="O28" s="96" t="e">
        <f t="shared" si="19"/>
        <v>#DIV/0!</v>
      </c>
      <c r="P28" s="99" t="e">
        <f t="shared" si="20"/>
        <v>#DIV/0!</v>
      </c>
      <c r="Q28" s="56"/>
      <c r="R28" s="75" t="e">
        <f t="shared" si="21"/>
        <v>#DIV/0!</v>
      </c>
      <c r="S28" s="76" t="e">
        <f t="shared" si="22"/>
        <v>#DIV/0!</v>
      </c>
      <c r="T28" s="62" t="e">
        <f t="shared" si="23"/>
        <v>#DIV/0!</v>
      </c>
    </row>
    <row r="29" spans="1:20" ht="24" customHeight="1" x14ac:dyDescent="0.25">
      <c r="A29" s="57"/>
      <c r="B29" s="88" t="s">
        <v>42</v>
      </c>
      <c r="C29" s="1"/>
      <c r="D29" s="24"/>
      <c r="E29" s="25"/>
      <c r="F29" s="58"/>
      <c r="G29" s="58" t="e">
        <f>E29/E28</f>
        <v>#DIV/0!</v>
      </c>
      <c r="H29" s="100" t="e">
        <f t="shared" si="17"/>
        <v>#DIV/0!</v>
      </c>
      <c r="I29" s="101" t="e">
        <f t="shared" si="18"/>
        <v>#DIV/0!</v>
      </c>
      <c r="J29" s="4"/>
      <c r="K29" s="24"/>
      <c r="L29" s="25"/>
      <c r="M29" s="58"/>
      <c r="N29" s="58" t="e">
        <f>L29/L28</f>
        <v>#DIV/0!</v>
      </c>
      <c r="O29" s="100" t="e">
        <f t="shared" si="19"/>
        <v>#DIV/0!</v>
      </c>
      <c r="P29" s="101" t="e">
        <f t="shared" si="20"/>
        <v>#DIV/0!</v>
      </c>
      <c r="Q29" s="56"/>
      <c r="R29" s="102" t="e">
        <f t="shared" si="21"/>
        <v>#DIV/0!</v>
      </c>
      <c r="S29" s="103" t="e">
        <f t="shared" si="22"/>
        <v>#DIV/0!</v>
      </c>
      <c r="T29" s="104" t="e">
        <f t="shared" si="23"/>
        <v>#DIV/0!</v>
      </c>
    </row>
    <row r="30" spans="1:20" ht="24" customHeight="1" thickBot="1" x14ac:dyDescent="0.3">
      <c r="A30" s="57"/>
      <c r="B30" s="88" t="s">
        <v>45</v>
      </c>
      <c r="C30" s="1"/>
      <c r="D30" s="24"/>
      <c r="E30" s="25"/>
      <c r="F30" s="58" t="e">
        <f>D30/D28</f>
        <v>#DIV/0!</v>
      </c>
      <c r="G30" s="58" t="e">
        <f>E30/E28</f>
        <v>#DIV/0!</v>
      </c>
      <c r="H30" s="100" t="e">
        <f t="shared" si="17"/>
        <v>#DIV/0!</v>
      </c>
      <c r="I30" s="101" t="e">
        <f t="shared" si="18"/>
        <v>#DIV/0!</v>
      </c>
      <c r="J30" s="4"/>
      <c r="K30" s="24"/>
      <c r="L30" s="25"/>
      <c r="M30" s="58" t="e">
        <f>K30/K28</f>
        <v>#DIV/0!</v>
      </c>
      <c r="N30" s="58" t="e">
        <f>L30/L28</f>
        <v>#DIV/0!</v>
      </c>
      <c r="O30" s="100" t="e">
        <f t="shared" si="19"/>
        <v>#DIV/0!</v>
      </c>
      <c r="P30" s="101" t="e">
        <f t="shared" si="20"/>
        <v>#DIV/0!</v>
      </c>
      <c r="Q30" s="56"/>
      <c r="R30" s="77" t="e">
        <f t="shared" si="21"/>
        <v>#DIV/0!</v>
      </c>
      <c r="S30" s="74" t="e">
        <f t="shared" si="22"/>
        <v>#DIV/0!</v>
      </c>
      <c r="T30" s="78" t="e">
        <f t="shared" si="23"/>
        <v>#DIV/0!</v>
      </c>
    </row>
    <row r="31" spans="1:20" ht="24" customHeight="1" thickBot="1" x14ac:dyDescent="0.3">
      <c r="A31" s="86" t="s">
        <v>30</v>
      </c>
      <c r="B31" s="83"/>
      <c r="C31" s="18"/>
      <c r="D31" s="22"/>
      <c r="E31" s="23"/>
      <c r="F31" s="19" t="e">
        <f>D31/D36</f>
        <v>#DIV/0!</v>
      </c>
      <c r="G31" s="19" t="e">
        <f>E31/E36</f>
        <v>#DIV/0!</v>
      </c>
      <c r="H31" s="94" t="e">
        <f t="shared" si="17"/>
        <v>#DIV/0!</v>
      </c>
      <c r="I31" s="97" t="e">
        <f t="shared" si="18"/>
        <v>#DIV/0!</v>
      </c>
      <c r="J31" s="4"/>
      <c r="K31" s="22"/>
      <c r="L31" s="23"/>
      <c r="M31" s="19">
        <f>K31/K36</f>
        <v>0</v>
      </c>
      <c r="N31" s="19">
        <f>L31/L36</f>
        <v>0</v>
      </c>
      <c r="O31" s="94" t="e">
        <f t="shared" si="19"/>
        <v>#DIV/0!</v>
      </c>
      <c r="P31" s="97" t="e">
        <f t="shared" si="20"/>
        <v>#DIV/0!</v>
      </c>
      <c r="Q31" s="56"/>
      <c r="R31" s="29" t="e">
        <f t="shared" si="21"/>
        <v>#DIV/0!</v>
      </c>
      <c r="S31" s="74" t="e">
        <f t="shared" si="22"/>
        <v>#DIV/0!</v>
      </c>
      <c r="T31" s="61" t="e">
        <f t="shared" si="23"/>
        <v>#DIV/0!</v>
      </c>
    </row>
    <row r="32" spans="1:20" ht="24" customHeight="1" thickBot="1" x14ac:dyDescent="0.3">
      <c r="A32" s="87" t="s">
        <v>44</v>
      </c>
      <c r="B32" s="4"/>
      <c r="C32" s="1"/>
      <c r="D32" s="24"/>
      <c r="E32" s="25"/>
      <c r="F32" s="58" t="e">
        <f>D32/D31</f>
        <v>#DIV/0!</v>
      </c>
      <c r="G32" s="58" t="e">
        <f>E32/E31</f>
        <v>#DIV/0!</v>
      </c>
      <c r="H32" s="95" t="e">
        <f t="shared" si="17"/>
        <v>#DIV/0!</v>
      </c>
      <c r="I32" s="98" t="e">
        <f t="shared" si="18"/>
        <v>#DIV/0!</v>
      </c>
      <c r="J32" s="4"/>
      <c r="K32" s="24"/>
      <c r="L32" s="25"/>
      <c r="M32" s="58" t="e">
        <f>K32/K31</f>
        <v>#DIV/0!</v>
      </c>
      <c r="N32" s="58" t="e">
        <f>L32/L31</f>
        <v>#DIV/0!</v>
      </c>
      <c r="O32" s="95" t="e">
        <f t="shared" si="19"/>
        <v>#DIV/0!</v>
      </c>
      <c r="P32" s="98" t="e">
        <f t="shared" si="20"/>
        <v>#DIV/0!</v>
      </c>
      <c r="Q32" s="56"/>
      <c r="R32" s="29" t="e">
        <f t="shared" si="21"/>
        <v>#DIV/0!</v>
      </c>
      <c r="S32" s="74" t="e">
        <f t="shared" si="22"/>
        <v>#DIV/0!</v>
      </c>
      <c r="T32" s="61" t="e">
        <f t="shared" si="23"/>
        <v>#DIV/0!</v>
      </c>
    </row>
    <row r="33" spans="1:20" ht="24" customHeight="1" thickBot="1" x14ac:dyDescent="0.3">
      <c r="A33" s="91" t="s">
        <v>43</v>
      </c>
      <c r="B33" s="84"/>
      <c r="C33" s="85"/>
      <c r="D33" s="92"/>
      <c r="E33" s="93">
        <f>E34+E35</f>
        <v>0</v>
      </c>
      <c r="F33" s="55" t="e">
        <f>D33/D31</f>
        <v>#DIV/0!</v>
      </c>
      <c r="G33" s="55" t="e">
        <f>E33/E31</f>
        <v>#DIV/0!</v>
      </c>
      <c r="H33" s="96" t="e">
        <f t="shared" si="17"/>
        <v>#DIV/0!</v>
      </c>
      <c r="I33" s="99" t="e">
        <f t="shared" si="18"/>
        <v>#DIV/0!</v>
      </c>
      <c r="J33" s="4"/>
      <c r="K33" s="92"/>
      <c r="L33" s="93">
        <f>L34+L35</f>
        <v>0</v>
      </c>
      <c r="M33" s="55" t="e">
        <f>K33/K31</f>
        <v>#DIV/0!</v>
      </c>
      <c r="N33" s="55" t="e">
        <f>L33/L31</f>
        <v>#DIV/0!</v>
      </c>
      <c r="O33" s="96" t="e">
        <f t="shared" si="19"/>
        <v>#DIV/0!</v>
      </c>
      <c r="P33" s="99" t="e">
        <f t="shared" si="20"/>
        <v>#DIV/0!</v>
      </c>
      <c r="Q33" s="56"/>
      <c r="R33" s="29" t="e">
        <f t="shared" si="21"/>
        <v>#DIV/0!</v>
      </c>
      <c r="S33" s="74" t="e">
        <f t="shared" si="22"/>
        <v>#DIV/0!</v>
      </c>
      <c r="T33" s="61" t="e">
        <f t="shared" si="23"/>
        <v>#DIV/0!</v>
      </c>
    </row>
    <row r="34" spans="1:20" ht="24" customHeight="1" x14ac:dyDescent="0.25">
      <c r="A34" s="57"/>
      <c r="B34" s="88" t="s">
        <v>42</v>
      </c>
      <c r="C34" s="1"/>
      <c r="D34" s="24"/>
      <c r="E34" s="25"/>
      <c r="F34" s="3"/>
      <c r="G34" s="3" t="e">
        <f>E34/E33</f>
        <v>#DIV/0!</v>
      </c>
      <c r="H34" s="100" t="e">
        <f t="shared" si="17"/>
        <v>#DIV/0!</v>
      </c>
      <c r="I34" s="101" t="e">
        <f t="shared" si="18"/>
        <v>#DIV/0!</v>
      </c>
      <c r="J34" s="1"/>
      <c r="K34" s="24"/>
      <c r="L34" s="25"/>
      <c r="M34" s="3"/>
      <c r="N34" s="3" t="e">
        <f>L34/L33</f>
        <v>#DIV/0!</v>
      </c>
      <c r="O34" s="100" t="e">
        <f t="shared" si="19"/>
        <v>#DIV/0!</v>
      </c>
      <c r="P34" s="101" t="e">
        <f t="shared" si="20"/>
        <v>#DIV/0!</v>
      </c>
      <c r="Q34" s="7"/>
      <c r="R34" s="111" t="e">
        <f t="shared" si="21"/>
        <v>#DIV/0!</v>
      </c>
      <c r="S34" s="112" t="e">
        <f t="shared" si="22"/>
        <v>#DIV/0!</v>
      </c>
      <c r="T34" s="113" t="e">
        <f t="shared" si="23"/>
        <v>#DIV/0!</v>
      </c>
    </row>
    <row r="35" spans="1:20" ht="24" customHeight="1" thickBot="1" x14ac:dyDescent="0.3">
      <c r="A35" s="57"/>
      <c r="B35" s="88" t="s">
        <v>45</v>
      </c>
      <c r="C35" s="1"/>
      <c r="D35" s="24"/>
      <c r="E35" s="25"/>
      <c r="F35" s="3" t="e">
        <f>D35/D33</f>
        <v>#DIV/0!</v>
      </c>
      <c r="G35" s="3" t="e">
        <f>E35/E33</f>
        <v>#DIV/0!</v>
      </c>
      <c r="H35" s="100" t="e">
        <f t="shared" si="17"/>
        <v>#DIV/0!</v>
      </c>
      <c r="I35" s="101" t="e">
        <f t="shared" si="18"/>
        <v>#DIV/0!</v>
      </c>
      <c r="J35" s="1"/>
      <c r="K35" s="24"/>
      <c r="L35" s="25"/>
      <c r="M35" s="3" t="e">
        <f>K35/K33</f>
        <v>#DIV/0!</v>
      </c>
      <c r="N35" s="3" t="e">
        <f>L35/L33</f>
        <v>#DIV/0!</v>
      </c>
      <c r="O35" s="100" t="e">
        <f t="shared" si="19"/>
        <v>#DIV/0!</v>
      </c>
      <c r="P35" s="101" t="e">
        <f t="shared" si="20"/>
        <v>#DIV/0!</v>
      </c>
      <c r="Q35" s="7"/>
      <c r="R35" s="77" t="e">
        <f t="shared" si="21"/>
        <v>#DIV/0!</v>
      </c>
      <c r="S35" s="74" t="e">
        <f t="shared" si="22"/>
        <v>#DIV/0!</v>
      </c>
      <c r="T35" s="78" t="e">
        <f t="shared" si="23"/>
        <v>#DIV/0!</v>
      </c>
    </row>
    <row r="36" spans="1:20" ht="24" customHeight="1" thickBot="1" x14ac:dyDescent="0.3">
      <c r="A36" s="86" t="s">
        <v>12</v>
      </c>
      <c r="B36" s="83"/>
      <c r="C36" s="18"/>
      <c r="D36" s="22">
        <f>D26+D31</f>
        <v>0</v>
      </c>
      <c r="E36" s="23">
        <f>E26+E31</f>
        <v>0</v>
      </c>
      <c r="F36" s="19" t="e">
        <f>F26+F31</f>
        <v>#DIV/0!</v>
      </c>
      <c r="G36" s="19" t="e">
        <f>G26+G31</f>
        <v>#DIV/0!</v>
      </c>
      <c r="H36" s="94" t="e">
        <f t="shared" si="17"/>
        <v>#DIV/0!</v>
      </c>
      <c r="I36" s="97" t="e">
        <f t="shared" si="18"/>
        <v>#DIV/0!</v>
      </c>
      <c r="J36" s="11"/>
      <c r="K36" s="22">
        <v>82914.689000000057</v>
      </c>
      <c r="L36" s="23">
        <v>95555.57299999996</v>
      </c>
      <c r="M36" s="19">
        <f>M26+M31</f>
        <v>0</v>
      </c>
      <c r="N36" s="19">
        <f>N26+N31</f>
        <v>0</v>
      </c>
      <c r="O36" s="94">
        <f t="shared" si="19"/>
        <v>0.15245650864106713</v>
      </c>
      <c r="P36" s="97" t="e">
        <f t="shared" si="20"/>
        <v>#DIV/0!</v>
      </c>
      <c r="Q36" s="7"/>
      <c r="R36" s="29" t="e">
        <f t="shared" si="21"/>
        <v>#DIV/0!</v>
      </c>
      <c r="S36" s="74" t="e">
        <f t="shared" si="22"/>
        <v>#DIV/0!</v>
      </c>
      <c r="T36" s="61" t="e">
        <f t="shared" si="23"/>
        <v>#DIV/0!</v>
      </c>
    </row>
    <row r="37" spans="1:20" ht="24" customHeight="1" x14ac:dyDescent="0.25">
      <c r="A37" s="87" t="s">
        <v>44</v>
      </c>
      <c r="B37" s="4"/>
      <c r="C37" s="1"/>
      <c r="D37" s="24">
        <f t="shared" ref="D37:E37" si="24">D27+D32</f>
        <v>0</v>
      </c>
      <c r="E37" s="25">
        <f t="shared" si="24"/>
        <v>0</v>
      </c>
      <c r="F37" s="58" t="e">
        <f>D37/D36</f>
        <v>#DIV/0!</v>
      </c>
      <c r="G37" s="58" t="e">
        <f>E37/E36</f>
        <v>#DIV/0!</v>
      </c>
      <c r="H37" s="95" t="e">
        <f t="shared" si="17"/>
        <v>#DIV/0!</v>
      </c>
      <c r="I37" s="98" t="e">
        <f t="shared" si="18"/>
        <v>#DIV/0!</v>
      </c>
      <c r="J37" s="4"/>
      <c r="K37" s="24">
        <f t="shared" ref="K37:L37" si="25">K27+K32</f>
        <v>0</v>
      </c>
      <c r="L37" s="25">
        <f t="shared" si="25"/>
        <v>0</v>
      </c>
      <c r="M37" s="58">
        <f>K37/K36</f>
        <v>0</v>
      </c>
      <c r="N37" s="58">
        <f>L37/L36</f>
        <v>0</v>
      </c>
      <c r="O37" s="95" t="e">
        <f t="shared" si="19"/>
        <v>#DIV/0!</v>
      </c>
      <c r="P37" s="98" t="e">
        <f t="shared" si="20"/>
        <v>#DIV/0!</v>
      </c>
      <c r="Q37" s="56"/>
      <c r="R37" s="114" t="e">
        <f t="shared" si="21"/>
        <v>#DIV/0!</v>
      </c>
      <c r="S37" s="115" t="e">
        <f t="shared" si="22"/>
        <v>#DIV/0!</v>
      </c>
      <c r="T37" s="116" t="e">
        <f t="shared" si="23"/>
        <v>#DIV/0!</v>
      </c>
    </row>
    <row r="38" spans="1:20" ht="24" customHeight="1" x14ac:dyDescent="0.25">
      <c r="A38" s="91" t="s">
        <v>43</v>
      </c>
      <c r="B38" s="84"/>
      <c r="C38" s="85"/>
      <c r="D38" s="92">
        <f t="shared" ref="D38:E38" si="26">D28+D33</f>
        <v>0</v>
      </c>
      <c r="E38" s="93">
        <f t="shared" si="26"/>
        <v>0</v>
      </c>
      <c r="F38" s="55" t="e">
        <f>D38/D36</f>
        <v>#DIV/0!</v>
      </c>
      <c r="G38" s="55" t="e">
        <f>E38/E36</f>
        <v>#DIV/0!</v>
      </c>
      <c r="H38" s="96" t="e">
        <f t="shared" si="17"/>
        <v>#DIV/0!</v>
      </c>
      <c r="I38" s="99" t="e">
        <f t="shared" si="18"/>
        <v>#DIV/0!</v>
      </c>
      <c r="J38" s="4"/>
      <c r="K38" s="92">
        <f t="shared" ref="K38:L38" si="27">K28+K33</f>
        <v>0</v>
      </c>
      <c r="L38" s="93">
        <f t="shared" si="27"/>
        <v>0</v>
      </c>
      <c r="M38" s="55">
        <f>K38/K36</f>
        <v>0</v>
      </c>
      <c r="N38" s="55">
        <f>L38/L36</f>
        <v>0</v>
      </c>
      <c r="O38" s="96" t="e">
        <f t="shared" si="19"/>
        <v>#DIV/0!</v>
      </c>
      <c r="P38" s="99" t="e">
        <f t="shared" si="20"/>
        <v>#DIV/0!</v>
      </c>
      <c r="Q38" s="56"/>
      <c r="R38" s="53" t="e">
        <f t="shared" si="21"/>
        <v>#DIV/0!</v>
      </c>
      <c r="S38" s="54" t="e">
        <f t="shared" si="22"/>
        <v>#DIV/0!</v>
      </c>
      <c r="T38" s="62" t="e">
        <f t="shared" si="23"/>
        <v>#DIV/0!</v>
      </c>
    </row>
    <row r="39" spans="1:20" ht="24" customHeight="1" x14ac:dyDescent="0.25">
      <c r="A39" s="57"/>
      <c r="B39" s="88" t="s">
        <v>42</v>
      </c>
      <c r="C39" s="1"/>
      <c r="D39" s="24">
        <f t="shared" ref="D39:E39" si="28">D29+D34</f>
        <v>0</v>
      </c>
      <c r="E39" s="25">
        <f t="shared" si="28"/>
        <v>0</v>
      </c>
      <c r="F39" s="3" t="e">
        <f>D39/D38</f>
        <v>#DIV/0!</v>
      </c>
      <c r="G39" s="3" t="e">
        <f>E39/E38</f>
        <v>#DIV/0!</v>
      </c>
      <c r="H39" s="100" t="e">
        <f t="shared" si="17"/>
        <v>#DIV/0!</v>
      </c>
      <c r="I39" s="101" t="e">
        <f t="shared" si="18"/>
        <v>#DIV/0!</v>
      </c>
      <c r="J39" s="1"/>
      <c r="K39" s="24">
        <f t="shared" ref="K39:L39" si="29">K29+K34</f>
        <v>0</v>
      </c>
      <c r="L39" s="25">
        <f t="shared" si="29"/>
        <v>0</v>
      </c>
      <c r="M39" s="3" t="e">
        <f>K39/K38</f>
        <v>#DIV/0!</v>
      </c>
      <c r="N39" s="3" t="e">
        <f>L39/L38</f>
        <v>#DIV/0!</v>
      </c>
      <c r="O39" s="100" t="e">
        <f t="shared" si="19"/>
        <v>#DIV/0!</v>
      </c>
      <c r="P39" s="101" t="e">
        <f t="shared" si="20"/>
        <v>#DIV/0!</v>
      </c>
      <c r="Q39" s="7"/>
      <c r="R39" s="102" t="e">
        <f t="shared" si="21"/>
        <v>#DIV/0!</v>
      </c>
      <c r="S39" s="103" t="e">
        <f t="shared" si="22"/>
        <v>#DIV/0!</v>
      </c>
      <c r="T39" s="104" t="e">
        <f t="shared" si="23"/>
        <v>#DIV/0!</v>
      </c>
    </row>
    <row r="40" spans="1:20" ht="24" customHeight="1" thickBot="1" x14ac:dyDescent="0.3">
      <c r="A40" s="89"/>
      <c r="B40" s="90" t="s">
        <v>45</v>
      </c>
      <c r="C40" s="15"/>
      <c r="D40" s="26">
        <f t="shared" ref="D40:E40" si="30">D30+D35</f>
        <v>0</v>
      </c>
      <c r="E40" s="27">
        <f t="shared" si="30"/>
        <v>0</v>
      </c>
      <c r="F40" s="16" t="e">
        <f>D40/D38</f>
        <v>#DIV/0!</v>
      </c>
      <c r="G40" s="16" t="e">
        <f>E40/E38</f>
        <v>#DIV/0!</v>
      </c>
      <c r="H40" s="109" t="e">
        <f t="shared" si="17"/>
        <v>#DIV/0!</v>
      </c>
      <c r="I40" s="110" t="e">
        <f t="shared" si="18"/>
        <v>#DIV/0!</v>
      </c>
      <c r="J40" s="1"/>
      <c r="K40" s="26">
        <f t="shared" ref="K40:L40" si="31">K30+K35</f>
        <v>0</v>
      </c>
      <c r="L40" s="27">
        <f t="shared" si="31"/>
        <v>0</v>
      </c>
      <c r="M40" s="16" t="e">
        <f>K40/K38</f>
        <v>#DIV/0!</v>
      </c>
      <c r="N40" s="16" t="e">
        <f>L40/L38</f>
        <v>#DIV/0!</v>
      </c>
      <c r="O40" s="109" t="e">
        <f t="shared" si="19"/>
        <v>#DIV/0!</v>
      </c>
      <c r="P40" s="110" t="e">
        <f t="shared" si="20"/>
        <v>#DIV/0!</v>
      </c>
      <c r="Q40" s="7"/>
      <c r="R40" s="77" t="e">
        <f t="shared" si="21"/>
        <v>#DIV/0!</v>
      </c>
      <c r="S40" s="74" t="e">
        <f t="shared" si="22"/>
        <v>#DIV/0!</v>
      </c>
      <c r="T40" s="78" t="e">
        <f t="shared" si="23"/>
        <v>#DIV/0!</v>
      </c>
    </row>
    <row r="41" spans="1:20" ht="24.75" customHeight="1" thickBot="1" x14ac:dyDescent="0.3"/>
    <row r="42" spans="1:20" ht="15" customHeight="1" x14ac:dyDescent="0.25">
      <c r="A42" s="437" t="s">
        <v>2</v>
      </c>
      <c r="B42" s="455"/>
      <c r="C42" s="455"/>
      <c r="D42" s="448" t="s">
        <v>1</v>
      </c>
      <c r="E42" s="470"/>
      <c r="F42" s="449" t="s">
        <v>13</v>
      </c>
      <c r="G42" s="449"/>
      <c r="H42" s="471" t="s">
        <v>34</v>
      </c>
      <c r="I42" s="470"/>
      <c r="J42" s="1"/>
      <c r="K42" s="448" t="s">
        <v>19</v>
      </c>
      <c r="L42" s="470"/>
      <c r="M42" s="449" t="s">
        <v>13</v>
      </c>
      <c r="N42" s="449"/>
      <c r="O42" s="471" t="s">
        <v>34</v>
      </c>
      <c r="P42" s="470"/>
      <c r="Q42" s="7"/>
      <c r="R42" s="448" t="s">
        <v>22</v>
      </c>
      <c r="S42" s="449"/>
      <c r="T42" s="108" t="s">
        <v>0</v>
      </c>
    </row>
    <row r="43" spans="1:20" ht="15" customHeight="1" x14ac:dyDescent="0.25">
      <c r="A43" s="456"/>
      <c r="B43" s="457"/>
      <c r="C43" s="457"/>
      <c r="D43" s="472" t="s">
        <v>40</v>
      </c>
      <c r="E43" s="473"/>
      <c r="F43" s="474" t="str">
        <f>D43</f>
        <v>jan - mar</v>
      </c>
      <c r="G43" s="474"/>
      <c r="H43" s="472" t="str">
        <f>F43</f>
        <v>jan - mar</v>
      </c>
      <c r="I43" s="473"/>
      <c r="J43" s="1"/>
      <c r="K43" s="472" t="str">
        <f>D43</f>
        <v>jan - mar</v>
      </c>
      <c r="L43" s="473"/>
      <c r="M43" s="474" t="str">
        <f>D43</f>
        <v>jan - mar</v>
      </c>
      <c r="N43" s="474"/>
      <c r="O43" s="472" t="str">
        <f>D43</f>
        <v>jan - mar</v>
      </c>
      <c r="P43" s="473"/>
      <c r="Q43" s="7"/>
      <c r="R43" s="472" t="str">
        <f>D43</f>
        <v>jan - mar</v>
      </c>
      <c r="S43" s="474"/>
      <c r="T43" s="106" t="s">
        <v>35</v>
      </c>
    </row>
    <row r="44" spans="1:20" ht="15.75" customHeight="1" thickBot="1" x14ac:dyDescent="0.3">
      <c r="A44" s="456"/>
      <c r="B44" s="457"/>
      <c r="C44" s="457"/>
      <c r="D44" s="105">
        <v>2016</v>
      </c>
      <c r="E44" s="106">
        <v>2017</v>
      </c>
      <c r="F44" s="107">
        <f>D44</f>
        <v>2016</v>
      </c>
      <c r="G44" s="107">
        <f>E44</f>
        <v>2017</v>
      </c>
      <c r="H44" s="105" t="s">
        <v>1</v>
      </c>
      <c r="I44" s="106" t="s">
        <v>14</v>
      </c>
      <c r="J44" s="1"/>
      <c r="K44" s="105">
        <f>D44</f>
        <v>2016</v>
      </c>
      <c r="L44" s="106">
        <f>E44</f>
        <v>2017</v>
      </c>
      <c r="M44" s="107">
        <f>F44</f>
        <v>2016</v>
      </c>
      <c r="N44" s="106">
        <f>G44</f>
        <v>2017</v>
      </c>
      <c r="O44" s="107">
        <v>1000</v>
      </c>
      <c r="P44" s="106" t="s">
        <v>14</v>
      </c>
      <c r="Q44" s="7"/>
      <c r="R44" s="105">
        <f>D44</f>
        <v>2016</v>
      </c>
      <c r="S44" s="107">
        <f>E44</f>
        <v>2017</v>
      </c>
      <c r="T44" s="106" t="s">
        <v>23</v>
      </c>
    </row>
    <row r="45" spans="1:20" ht="24" customHeight="1" thickBot="1" x14ac:dyDescent="0.3">
      <c r="A45" s="86" t="s">
        <v>29</v>
      </c>
      <c r="B45" s="83"/>
      <c r="C45" s="18"/>
      <c r="D45" s="22"/>
      <c r="E45" s="23"/>
      <c r="F45" s="19" t="e">
        <f>D45/D55</f>
        <v>#DIV/0!</v>
      </c>
      <c r="G45" s="19" t="e">
        <f>E45/E55</f>
        <v>#DIV/0!</v>
      </c>
      <c r="H45" s="94" t="e">
        <f t="shared" ref="H45:H59" si="32">(E45-D45)/D45</f>
        <v>#DIV/0!</v>
      </c>
      <c r="I45" s="97" t="e">
        <f t="shared" ref="I45:I59" si="33">(G45-F45)/F45</f>
        <v>#DIV/0!</v>
      </c>
      <c r="J45" s="11"/>
      <c r="K45" s="22"/>
      <c r="L45" s="23"/>
      <c r="M45" s="19">
        <f>K45/K55</f>
        <v>0</v>
      </c>
      <c r="N45" s="19">
        <f>L45/L55</f>
        <v>0</v>
      </c>
      <c r="O45" s="94" t="e">
        <f t="shared" ref="O45:O59" si="34">(L45-K45)/K45</f>
        <v>#DIV/0!</v>
      </c>
      <c r="P45" s="97" t="e">
        <f t="shared" ref="P45:P59" si="35">(N45-M45)/M45</f>
        <v>#DIV/0!</v>
      </c>
      <c r="Q45" s="51"/>
      <c r="R45" s="29" t="e">
        <f>(K45/D45)*10</f>
        <v>#DIV/0!</v>
      </c>
      <c r="S45" s="74" t="e">
        <f>(L45/E45)*10</f>
        <v>#DIV/0!</v>
      </c>
      <c r="T45" s="61" t="e">
        <f>(S45-R45)/R45</f>
        <v>#DIV/0!</v>
      </c>
    </row>
    <row r="46" spans="1:20" ht="24" customHeight="1" x14ac:dyDescent="0.25">
      <c r="A46" s="87" t="s">
        <v>44</v>
      </c>
      <c r="B46" s="4"/>
      <c r="C46" s="1"/>
      <c r="D46" s="24"/>
      <c r="E46" s="25"/>
      <c r="F46" s="58" t="e">
        <f>D46/D45</f>
        <v>#DIV/0!</v>
      </c>
      <c r="G46" s="58" t="e">
        <f>E46/E45</f>
        <v>#DIV/0!</v>
      </c>
      <c r="H46" s="95" t="e">
        <f t="shared" si="32"/>
        <v>#DIV/0!</v>
      </c>
      <c r="I46" s="98" t="e">
        <f t="shared" si="33"/>
        <v>#DIV/0!</v>
      </c>
      <c r="J46" s="4"/>
      <c r="K46" s="24"/>
      <c r="L46" s="25"/>
      <c r="M46" s="58" t="e">
        <f>K46/K45</f>
        <v>#DIV/0!</v>
      </c>
      <c r="N46" s="58" t="e">
        <f>L46/L45</f>
        <v>#DIV/0!</v>
      </c>
      <c r="O46" s="95" t="e">
        <f t="shared" si="34"/>
        <v>#DIV/0!</v>
      </c>
      <c r="P46" s="98" t="e">
        <f t="shared" si="35"/>
        <v>#DIV/0!</v>
      </c>
      <c r="Q46" s="56"/>
      <c r="R46" s="32" t="e">
        <f t="shared" ref="R46:R59" si="36">(K46/D46)*10</f>
        <v>#DIV/0!</v>
      </c>
      <c r="S46" s="33" t="e">
        <f t="shared" ref="S46:S59" si="37">(L46/E46)*10</f>
        <v>#DIV/0!</v>
      </c>
      <c r="T46" s="60" t="e">
        <f t="shared" ref="T46:T59" si="38">(S46-R46)/R46</f>
        <v>#DIV/0!</v>
      </c>
    </row>
    <row r="47" spans="1:20" ht="24" customHeight="1" x14ac:dyDescent="0.25">
      <c r="A47" s="91" t="s">
        <v>43</v>
      </c>
      <c r="B47" s="84"/>
      <c r="C47" s="85"/>
      <c r="D47" s="92"/>
      <c r="E47" s="93">
        <f>E48+E49</f>
        <v>0</v>
      </c>
      <c r="F47" s="55" t="e">
        <f>D47/D45</f>
        <v>#DIV/0!</v>
      </c>
      <c r="G47" s="55" t="e">
        <f>E47/E45</f>
        <v>#DIV/0!</v>
      </c>
      <c r="H47" s="96" t="e">
        <f t="shared" si="32"/>
        <v>#DIV/0!</v>
      </c>
      <c r="I47" s="99" t="e">
        <f t="shared" si="33"/>
        <v>#DIV/0!</v>
      </c>
      <c r="J47" s="4"/>
      <c r="K47" s="92"/>
      <c r="L47" s="93">
        <f>L48+L49</f>
        <v>0</v>
      </c>
      <c r="M47" s="55" t="e">
        <f>K47/K45</f>
        <v>#DIV/0!</v>
      </c>
      <c r="N47" s="55" t="e">
        <f>L47/L45</f>
        <v>#DIV/0!</v>
      </c>
      <c r="O47" s="96" t="e">
        <f t="shared" si="34"/>
        <v>#DIV/0!</v>
      </c>
      <c r="P47" s="99" t="e">
        <f t="shared" si="35"/>
        <v>#DIV/0!</v>
      </c>
      <c r="Q47" s="56"/>
      <c r="R47" s="75" t="e">
        <f t="shared" si="36"/>
        <v>#DIV/0!</v>
      </c>
      <c r="S47" s="76" t="e">
        <f t="shared" si="37"/>
        <v>#DIV/0!</v>
      </c>
      <c r="T47" s="62" t="e">
        <f t="shared" si="38"/>
        <v>#DIV/0!</v>
      </c>
    </row>
    <row r="48" spans="1:20" ht="24" customHeight="1" x14ac:dyDescent="0.25">
      <c r="A48" s="57"/>
      <c r="B48" s="88" t="s">
        <v>42</v>
      </c>
      <c r="C48" s="1"/>
      <c r="D48" s="24"/>
      <c r="E48" s="25"/>
      <c r="F48" s="58"/>
      <c r="G48" s="58" t="e">
        <f>E48/E47</f>
        <v>#DIV/0!</v>
      </c>
      <c r="H48" s="100" t="e">
        <f t="shared" si="32"/>
        <v>#DIV/0!</v>
      </c>
      <c r="I48" s="101" t="e">
        <f t="shared" si="33"/>
        <v>#DIV/0!</v>
      </c>
      <c r="J48" s="4"/>
      <c r="K48" s="24"/>
      <c r="L48" s="25"/>
      <c r="M48" s="58"/>
      <c r="N48" s="58" t="e">
        <f>L48/L47</f>
        <v>#DIV/0!</v>
      </c>
      <c r="O48" s="100" t="e">
        <f t="shared" si="34"/>
        <v>#DIV/0!</v>
      </c>
      <c r="P48" s="101" t="e">
        <f t="shared" si="35"/>
        <v>#DIV/0!</v>
      </c>
      <c r="Q48" s="56"/>
      <c r="R48" s="102" t="e">
        <f t="shared" si="36"/>
        <v>#DIV/0!</v>
      </c>
      <c r="S48" s="103" t="e">
        <f t="shared" si="37"/>
        <v>#DIV/0!</v>
      </c>
      <c r="T48" s="104" t="e">
        <f t="shared" si="38"/>
        <v>#DIV/0!</v>
      </c>
    </row>
    <row r="49" spans="1:20" ht="24" customHeight="1" thickBot="1" x14ac:dyDescent="0.3">
      <c r="A49" s="57"/>
      <c r="B49" s="88" t="s">
        <v>45</v>
      </c>
      <c r="C49" s="1"/>
      <c r="D49" s="24"/>
      <c r="E49" s="25"/>
      <c r="F49" s="58" t="e">
        <f>D49/D47</f>
        <v>#DIV/0!</v>
      </c>
      <c r="G49" s="58" t="e">
        <f>E49/E47</f>
        <v>#DIV/0!</v>
      </c>
      <c r="H49" s="100" t="e">
        <f t="shared" si="32"/>
        <v>#DIV/0!</v>
      </c>
      <c r="I49" s="101" t="e">
        <f t="shared" si="33"/>
        <v>#DIV/0!</v>
      </c>
      <c r="J49" s="4"/>
      <c r="K49" s="24"/>
      <c r="L49" s="25"/>
      <c r="M49" s="58" t="e">
        <f>K49/K47</f>
        <v>#DIV/0!</v>
      </c>
      <c r="N49" s="58" t="e">
        <f>L49/L47</f>
        <v>#DIV/0!</v>
      </c>
      <c r="O49" s="100" t="e">
        <f t="shared" si="34"/>
        <v>#DIV/0!</v>
      </c>
      <c r="P49" s="101" t="e">
        <f t="shared" si="35"/>
        <v>#DIV/0!</v>
      </c>
      <c r="Q49" s="56"/>
      <c r="R49" s="77" t="e">
        <f t="shared" si="36"/>
        <v>#DIV/0!</v>
      </c>
      <c r="S49" s="74" t="e">
        <f t="shared" si="37"/>
        <v>#DIV/0!</v>
      </c>
      <c r="T49" s="78" t="e">
        <f t="shared" si="38"/>
        <v>#DIV/0!</v>
      </c>
    </row>
    <row r="50" spans="1:20" ht="24" customHeight="1" thickBot="1" x14ac:dyDescent="0.3">
      <c r="A50" s="86" t="s">
        <v>30</v>
      </c>
      <c r="B50" s="83"/>
      <c r="C50" s="18"/>
      <c r="D50" s="22"/>
      <c r="E50" s="23"/>
      <c r="F50" s="19" t="e">
        <f>D50/D55</f>
        <v>#DIV/0!</v>
      </c>
      <c r="G50" s="19" t="e">
        <f>E50/E55</f>
        <v>#DIV/0!</v>
      </c>
      <c r="H50" s="94" t="e">
        <f t="shared" si="32"/>
        <v>#DIV/0!</v>
      </c>
      <c r="I50" s="97" t="e">
        <f t="shared" si="33"/>
        <v>#DIV/0!</v>
      </c>
      <c r="J50" s="4"/>
      <c r="K50" s="22"/>
      <c r="L50" s="23"/>
      <c r="M50" s="19">
        <f>K50/K55</f>
        <v>0</v>
      </c>
      <c r="N50" s="19">
        <f>L50/L55</f>
        <v>0</v>
      </c>
      <c r="O50" s="94" t="e">
        <f t="shared" si="34"/>
        <v>#DIV/0!</v>
      </c>
      <c r="P50" s="97" t="e">
        <f t="shared" si="35"/>
        <v>#DIV/0!</v>
      </c>
      <c r="Q50" s="56"/>
      <c r="R50" s="29" t="e">
        <f t="shared" si="36"/>
        <v>#DIV/0!</v>
      </c>
      <c r="S50" s="74" t="e">
        <f t="shared" si="37"/>
        <v>#DIV/0!</v>
      </c>
      <c r="T50" s="61" t="e">
        <f t="shared" si="38"/>
        <v>#DIV/0!</v>
      </c>
    </row>
    <row r="51" spans="1:20" ht="24" customHeight="1" thickBot="1" x14ac:dyDescent="0.3">
      <c r="A51" s="87" t="s">
        <v>44</v>
      </c>
      <c r="B51" s="4"/>
      <c r="C51" s="1"/>
      <c r="D51" s="24"/>
      <c r="E51" s="25"/>
      <c r="F51" s="58" t="e">
        <f>D51/D50</f>
        <v>#DIV/0!</v>
      </c>
      <c r="G51" s="58" t="e">
        <f>E51/E50</f>
        <v>#DIV/0!</v>
      </c>
      <c r="H51" s="95" t="e">
        <f t="shared" si="32"/>
        <v>#DIV/0!</v>
      </c>
      <c r="I51" s="98" t="e">
        <f t="shared" si="33"/>
        <v>#DIV/0!</v>
      </c>
      <c r="J51" s="4"/>
      <c r="K51" s="24"/>
      <c r="L51" s="25"/>
      <c r="M51" s="58" t="e">
        <f>K51/K50</f>
        <v>#DIV/0!</v>
      </c>
      <c r="N51" s="58" t="e">
        <f>L51/L50</f>
        <v>#DIV/0!</v>
      </c>
      <c r="O51" s="95" t="e">
        <f t="shared" si="34"/>
        <v>#DIV/0!</v>
      </c>
      <c r="P51" s="98" t="e">
        <f t="shared" si="35"/>
        <v>#DIV/0!</v>
      </c>
      <c r="Q51" s="56"/>
      <c r="R51" s="29" t="e">
        <f t="shared" si="36"/>
        <v>#DIV/0!</v>
      </c>
      <c r="S51" s="74" t="e">
        <f t="shared" si="37"/>
        <v>#DIV/0!</v>
      </c>
      <c r="T51" s="61" t="e">
        <f t="shared" si="38"/>
        <v>#DIV/0!</v>
      </c>
    </row>
    <row r="52" spans="1:20" ht="24" customHeight="1" thickBot="1" x14ac:dyDescent="0.3">
      <c r="A52" s="91" t="s">
        <v>43</v>
      </c>
      <c r="B52" s="84"/>
      <c r="C52" s="85"/>
      <c r="D52" s="92"/>
      <c r="E52" s="93">
        <f>E53+E54</f>
        <v>0</v>
      </c>
      <c r="F52" s="55" t="e">
        <f>D52/D50</f>
        <v>#DIV/0!</v>
      </c>
      <c r="G52" s="55" t="e">
        <f>E52/E50</f>
        <v>#DIV/0!</v>
      </c>
      <c r="H52" s="96" t="e">
        <f t="shared" si="32"/>
        <v>#DIV/0!</v>
      </c>
      <c r="I52" s="99" t="e">
        <f t="shared" si="33"/>
        <v>#DIV/0!</v>
      </c>
      <c r="J52" s="4"/>
      <c r="K52" s="92"/>
      <c r="L52" s="93">
        <f>L53+L54</f>
        <v>0</v>
      </c>
      <c r="M52" s="55" t="e">
        <f>K52/K50</f>
        <v>#DIV/0!</v>
      </c>
      <c r="N52" s="55" t="e">
        <f>L52/L50</f>
        <v>#DIV/0!</v>
      </c>
      <c r="O52" s="96" t="e">
        <f t="shared" si="34"/>
        <v>#DIV/0!</v>
      </c>
      <c r="P52" s="99" t="e">
        <f t="shared" si="35"/>
        <v>#DIV/0!</v>
      </c>
      <c r="Q52" s="56"/>
      <c r="R52" s="29" t="e">
        <f t="shared" si="36"/>
        <v>#DIV/0!</v>
      </c>
      <c r="S52" s="74" t="e">
        <f t="shared" si="37"/>
        <v>#DIV/0!</v>
      </c>
      <c r="T52" s="61" t="e">
        <f t="shared" si="38"/>
        <v>#DIV/0!</v>
      </c>
    </row>
    <row r="53" spans="1:20" ht="24" customHeight="1" x14ac:dyDescent="0.25">
      <c r="A53" s="57"/>
      <c r="B53" s="88" t="s">
        <v>42</v>
      </c>
      <c r="C53" s="1"/>
      <c r="D53" s="24"/>
      <c r="E53" s="25"/>
      <c r="F53" s="3"/>
      <c r="G53" s="3" t="e">
        <f>E53/E52</f>
        <v>#DIV/0!</v>
      </c>
      <c r="H53" s="100" t="e">
        <f t="shared" si="32"/>
        <v>#DIV/0!</v>
      </c>
      <c r="I53" s="101" t="e">
        <f t="shared" si="33"/>
        <v>#DIV/0!</v>
      </c>
      <c r="J53" s="1"/>
      <c r="K53" s="24"/>
      <c r="L53" s="25"/>
      <c r="M53" s="3"/>
      <c r="N53" s="3" t="e">
        <f>L53/L52</f>
        <v>#DIV/0!</v>
      </c>
      <c r="O53" s="100" t="e">
        <f t="shared" si="34"/>
        <v>#DIV/0!</v>
      </c>
      <c r="P53" s="101" t="e">
        <f t="shared" si="35"/>
        <v>#DIV/0!</v>
      </c>
      <c r="Q53" s="7"/>
      <c r="R53" s="111" t="e">
        <f t="shared" si="36"/>
        <v>#DIV/0!</v>
      </c>
      <c r="S53" s="112" t="e">
        <f t="shared" si="37"/>
        <v>#DIV/0!</v>
      </c>
      <c r="T53" s="113" t="e">
        <f t="shared" si="38"/>
        <v>#DIV/0!</v>
      </c>
    </row>
    <row r="54" spans="1:20" ht="24" customHeight="1" thickBot="1" x14ac:dyDescent="0.3">
      <c r="A54" s="57"/>
      <c r="B54" s="88" t="s">
        <v>45</v>
      </c>
      <c r="C54" s="1"/>
      <c r="D54" s="24"/>
      <c r="E54" s="25"/>
      <c r="F54" s="3" t="e">
        <f>D54/D52</f>
        <v>#DIV/0!</v>
      </c>
      <c r="G54" s="3" t="e">
        <f>E54/E52</f>
        <v>#DIV/0!</v>
      </c>
      <c r="H54" s="100" t="e">
        <f t="shared" si="32"/>
        <v>#DIV/0!</v>
      </c>
      <c r="I54" s="101" t="e">
        <f t="shared" si="33"/>
        <v>#DIV/0!</v>
      </c>
      <c r="J54" s="1"/>
      <c r="K54" s="24"/>
      <c r="L54" s="25"/>
      <c r="M54" s="3" t="e">
        <f>K54/K52</f>
        <v>#DIV/0!</v>
      </c>
      <c r="N54" s="3" t="e">
        <f>L54/L52</f>
        <v>#DIV/0!</v>
      </c>
      <c r="O54" s="100" t="e">
        <f t="shared" si="34"/>
        <v>#DIV/0!</v>
      </c>
      <c r="P54" s="101" t="e">
        <f t="shared" si="35"/>
        <v>#DIV/0!</v>
      </c>
      <c r="Q54" s="7"/>
      <c r="R54" s="77" t="e">
        <f t="shared" si="36"/>
        <v>#DIV/0!</v>
      </c>
      <c r="S54" s="74" t="e">
        <f t="shared" si="37"/>
        <v>#DIV/0!</v>
      </c>
      <c r="T54" s="78" t="e">
        <f t="shared" si="38"/>
        <v>#DIV/0!</v>
      </c>
    </row>
    <row r="55" spans="1:20" ht="24" customHeight="1" thickBot="1" x14ac:dyDescent="0.3">
      <c r="A55" s="86" t="s">
        <v>12</v>
      </c>
      <c r="B55" s="83"/>
      <c r="C55" s="18"/>
      <c r="D55" s="22">
        <f>D45+D50</f>
        <v>0</v>
      </c>
      <c r="E55" s="23">
        <f>E45+E50</f>
        <v>0</v>
      </c>
      <c r="F55" s="19" t="e">
        <f>F45+F50</f>
        <v>#DIV/0!</v>
      </c>
      <c r="G55" s="19" t="e">
        <f>G45+G50</f>
        <v>#DIV/0!</v>
      </c>
      <c r="H55" s="94" t="e">
        <f t="shared" si="32"/>
        <v>#DIV/0!</v>
      </c>
      <c r="I55" s="97" t="e">
        <f t="shared" si="33"/>
        <v>#DIV/0!</v>
      </c>
      <c r="J55" s="11"/>
      <c r="K55" s="22">
        <v>82914.689000000057</v>
      </c>
      <c r="L55" s="23">
        <v>95555.57299999996</v>
      </c>
      <c r="M55" s="19">
        <f>M45+M50</f>
        <v>0</v>
      </c>
      <c r="N55" s="19">
        <f>N45+N50</f>
        <v>0</v>
      </c>
      <c r="O55" s="94">
        <f t="shared" si="34"/>
        <v>0.15245650864106713</v>
      </c>
      <c r="P55" s="97" t="e">
        <f t="shared" si="35"/>
        <v>#DIV/0!</v>
      </c>
      <c r="Q55" s="7"/>
      <c r="R55" s="29" t="e">
        <f t="shared" si="36"/>
        <v>#DIV/0!</v>
      </c>
      <c r="S55" s="74" t="e">
        <f t="shared" si="37"/>
        <v>#DIV/0!</v>
      </c>
      <c r="T55" s="61" t="e">
        <f t="shared" si="38"/>
        <v>#DIV/0!</v>
      </c>
    </row>
    <row r="56" spans="1:20" ht="24" customHeight="1" x14ac:dyDescent="0.25">
      <c r="A56" s="87" t="s">
        <v>44</v>
      </c>
      <c r="B56" s="4"/>
      <c r="C56" s="1"/>
      <c r="D56" s="24">
        <f t="shared" ref="D56:E56" si="39">D46+D51</f>
        <v>0</v>
      </c>
      <c r="E56" s="25">
        <f t="shared" si="39"/>
        <v>0</v>
      </c>
      <c r="F56" s="58" t="e">
        <f>D56/D55</f>
        <v>#DIV/0!</v>
      </c>
      <c r="G56" s="58" t="e">
        <f>E56/E55</f>
        <v>#DIV/0!</v>
      </c>
      <c r="H56" s="95" t="e">
        <f t="shared" si="32"/>
        <v>#DIV/0!</v>
      </c>
      <c r="I56" s="98" t="e">
        <f t="shared" si="33"/>
        <v>#DIV/0!</v>
      </c>
      <c r="J56" s="4"/>
      <c r="K56" s="24">
        <f t="shared" ref="K56:L56" si="40">K46+K51</f>
        <v>0</v>
      </c>
      <c r="L56" s="25">
        <f t="shared" si="40"/>
        <v>0</v>
      </c>
      <c r="M56" s="58">
        <f>K56/K55</f>
        <v>0</v>
      </c>
      <c r="N56" s="58">
        <f>L56/L55</f>
        <v>0</v>
      </c>
      <c r="O56" s="95" t="e">
        <f t="shared" si="34"/>
        <v>#DIV/0!</v>
      </c>
      <c r="P56" s="98" t="e">
        <f t="shared" si="35"/>
        <v>#DIV/0!</v>
      </c>
      <c r="Q56" s="56"/>
      <c r="R56" s="114" t="e">
        <f t="shared" si="36"/>
        <v>#DIV/0!</v>
      </c>
      <c r="S56" s="115" t="e">
        <f t="shared" si="37"/>
        <v>#DIV/0!</v>
      </c>
      <c r="T56" s="116" t="e">
        <f t="shared" si="38"/>
        <v>#DIV/0!</v>
      </c>
    </row>
    <row r="57" spans="1:20" ht="24" customHeight="1" x14ac:dyDescent="0.25">
      <c r="A57" s="91" t="s">
        <v>43</v>
      </c>
      <c r="B57" s="84"/>
      <c r="C57" s="85"/>
      <c r="D57" s="92">
        <f t="shared" ref="D57:E57" si="41">D47+D52</f>
        <v>0</v>
      </c>
      <c r="E57" s="93">
        <f t="shared" si="41"/>
        <v>0</v>
      </c>
      <c r="F57" s="55" t="e">
        <f>D57/D55</f>
        <v>#DIV/0!</v>
      </c>
      <c r="G57" s="55" t="e">
        <f>E57/E55</f>
        <v>#DIV/0!</v>
      </c>
      <c r="H57" s="96" t="e">
        <f t="shared" si="32"/>
        <v>#DIV/0!</v>
      </c>
      <c r="I57" s="99" t="e">
        <f t="shared" si="33"/>
        <v>#DIV/0!</v>
      </c>
      <c r="J57" s="4"/>
      <c r="K57" s="92">
        <f t="shared" ref="K57:L57" si="42">K47+K52</f>
        <v>0</v>
      </c>
      <c r="L57" s="93">
        <f t="shared" si="42"/>
        <v>0</v>
      </c>
      <c r="M57" s="55">
        <f>K57/K55</f>
        <v>0</v>
      </c>
      <c r="N57" s="55">
        <f>L57/L55</f>
        <v>0</v>
      </c>
      <c r="O57" s="96" t="e">
        <f t="shared" si="34"/>
        <v>#DIV/0!</v>
      </c>
      <c r="P57" s="99" t="e">
        <f t="shared" si="35"/>
        <v>#DIV/0!</v>
      </c>
      <c r="Q57" s="56"/>
      <c r="R57" s="53" t="e">
        <f t="shared" si="36"/>
        <v>#DIV/0!</v>
      </c>
      <c r="S57" s="54" t="e">
        <f t="shared" si="37"/>
        <v>#DIV/0!</v>
      </c>
      <c r="T57" s="62" t="e">
        <f t="shared" si="38"/>
        <v>#DIV/0!</v>
      </c>
    </row>
    <row r="58" spans="1:20" ht="24" customHeight="1" x14ac:dyDescent="0.25">
      <c r="A58" s="57"/>
      <c r="B58" s="88" t="s">
        <v>42</v>
      </c>
      <c r="C58" s="1"/>
      <c r="D58" s="24">
        <f t="shared" ref="D58:E58" si="43">D48+D53</f>
        <v>0</v>
      </c>
      <c r="E58" s="25">
        <f t="shared" si="43"/>
        <v>0</v>
      </c>
      <c r="F58" s="3" t="e">
        <f>D58/D57</f>
        <v>#DIV/0!</v>
      </c>
      <c r="G58" s="3" t="e">
        <f>E58/E57</f>
        <v>#DIV/0!</v>
      </c>
      <c r="H58" s="100" t="e">
        <f t="shared" si="32"/>
        <v>#DIV/0!</v>
      </c>
      <c r="I58" s="101" t="e">
        <f t="shared" si="33"/>
        <v>#DIV/0!</v>
      </c>
      <c r="J58" s="1"/>
      <c r="K58" s="24">
        <f t="shared" ref="K58:L58" si="44">K48+K53</f>
        <v>0</v>
      </c>
      <c r="L58" s="25">
        <f t="shared" si="44"/>
        <v>0</v>
      </c>
      <c r="M58" s="3" t="e">
        <f>K58/K57</f>
        <v>#DIV/0!</v>
      </c>
      <c r="N58" s="3" t="e">
        <f>L58/L57</f>
        <v>#DIV/0!</v>
      </c>
      <c r="O58" s="100" t="e">
        <f t="shared" si="34"/>
        <v>#DIV/0!</v>
      </c>
      <c r="P58" s="101" t="e">
        <f t="shared" si="35"/>
        <v>#DIV/0!</v>
      </c>
      <c r="Q58" s="7"/>
      <c r="R58" s="102" t="e">
        <f t="shared" si="36"/>
        <v>#DIV/0!</v>
      </c>
      <c r="S58" s="103" t="e">
        <f t="shared" si="37"/>
        <v>#DIV/0!</v>
      </c>
      <c r="T58" s="104" t="e">
        <f t="shared" si="38"/>
        <v>#DIV/0!</v>
      </c>
    </row>
    <row r="59" spans="1:20" ht="24" customHeight="1" thickBot="1" x14ac:dyDescent="0.3">
      <c r="A59" s="89"/>
      <c r="B59" s="90" t="s">
        <v>45</v>
      </c>
      <c r="C59" s="15"/>
      <c r="D59" s="26">
        <f t="shared" ref="D59:E59" si="45">D49+D54</f>
        <v>0</v>
      </c>
      <c r="E59" s="27">
        <f t="shared" si="45"/>
        <v>0</v>
      </c>
      <c r="F59" s="16" t="e">
        <f>D59/D57</f>
        <v>#DIV/0!</v>
      </c>
      <c r="G59" s="16" t="e">
        <f>E59/E57</f>
        <v>#DIV/0!</v>
      </c>
      <c r="H59" s="109" t="e">
        <f t="shared" si="32"/>
        <v>#DIV/0!</v>
      </c>
      <c r="I59" s="110" t="e">
        <f t="shared" si="33"/>
        <v>#DIV/0!</v>
      </c>
      <c r="J59" s="1"/>
      <c r="K59" s="26">
        <f t="shared" ref="K59:L59" si="46">K49+K54</f>
        <v>0</v>
      </c>
      <c r="L59" s="27">
        <f t="shared" si="46"/>
        <v>0</v>
      </c>
      <c r="M59" s="16" t="e">
        <f>K59/K57</f>
        <v>#DIV/0!</v>
      </c>
      <c r="N59" s="16" t="e">
        <f>L59/L57</f>
        <v>#DIV/0!</v>
      </c>
      <c r="O59" s="109" t="e">
        <f t="shared" si="34"/>
        <v>#DIV/0!</v>
      </c>
      <c r="P59" s="110" t="e">
        <f t="shared" si="35"/>
        <v>#DIV/0!</v>
      </c>
      <c r="Q59" s="7"/>
      <c r="R59" s="77" t="e">
        <f t="shared" si="36"/>
        <v>#DIV/0!</v>
      </c>
      <c r="S59" s="74" t="e">
        <f t="shared" si="37"/>
        <v>#DIV/0!</v>
      </c>
      <c r="T59" s="78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K36"/>
  <sheetViews>
    <sheetView showGridLines="0" topLeftCell="F1" workbookViewId="0">
      <selection activeCell="T30" sqref="T30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5" t="s">
        <v>48</v>
      </c>
    </row>
    <row r="2" spans="1:37" ht="15.75" thickBot="1" x14ac:dyDescent="0.3"/>
    <row r="3" spans="1:37" ht="22.5" customHeight="1" x14ac:dyDescent="0.25">
      <c r="A3" s="416" t="s">
        <v>3</v>
      </c>
      <c r="B3" s="418">
        <v>2007</v>
      </c>
      <c r="C3" s="414">
        <v>2008</v>
      </c>
      <c r="D3" s="414">
        <v>2009</v>
      </c>
      <c r="E3" s="414">
        <v>2010</v>
      </c>
      <c r="F3" s="414">
        <v>2011</v>
      </c>
      <c r="G3" s="414">
        <v>2012</v>
      </c>
      <c r="H3" s="414">
        <v>2013</v>
      </c>
      <c r="I3" s="414">
        <v>2014</v>
      </c>
      <c r="J3" s="414">
        <v>2015</v>
      </c>
      <c r="K3" s="414">
        <v>2016</v>
      </c>
      <c r="L3" s="422">
        <v>2017</v>
      </c>
      <c r="M3" s="414">
        <v>2018</v>
      </c>
      <c r="N3" s="414">
        <v>2019</v>
      </c>
      <c r="O3" s="424">
        <v>2020</v>
      </c>
      <c r="P3" s="426">
        <v>2021</v>
      </c>
      <c r="Q3" s="379" t="s">
        <v>49</v>
      </c>
      <c r="R3" s="428" t="s">
        <v>153</v>
      </c>
      <c r="S3" s="429"/>
      <c r="T3" s="420" t="s">
        <v>107</v>
      </c>
      <c r="U3" s="421"/>
    </row>
    <row r="4" spans="1:37" ht="31.5" customHeight="1" thickBot="1" x14ac:dyDescent="0.3">
      <c r="A4" s="417"/>
      <c r="B4" s="419"/>
      <c r="C4" s="415"/>
      <c r="D4" s="415"/>
      <c r="E4" s="415"/>
      <c r="F4" s="415"/>
      <c r="G4" s="415"/>
      <c r="H4" s="415"/>
      <c r="I4" s="415"/>
      <c r="J4" s="415"/>
      <c r="K4" s="415"/>
      <c r="L4" s="423"/>
      <c r="M4" s="415"/>
      <c r="N4" s="415"/>
      <c r="O4" s="425"/>
      <c r="P4" s="427"/>
      <c r="Q4" s="202" t="s">
        <v>132</v>
      </c>
      <c r="R4" s="145">
        <v>2021</v>
      </c>
      <c r="S4" s="329">
        <v>2022</v>
      </c>
      <c r="T4" s="377" t="s">
        <v>160</v>
      </c>
      <c r="U4" s="328" t="s">
        <v>161</v>
      </c>
    </row>
    <row r="5" spans="1:37" ht="3" customHeight="1" thickBot="1" x14ac:dyDescent="0.3">
      <c r="A5" s="119"/>
      <c r="B5" s="119">
        <v>2007</v>
      </c>
      <c r="C5" s="119">
        <v>2008</v>
      </c>
      <c r="D5" s="119">
        <v>2009</v>
      </c>
      <c r="E5" s="119">
        <v>2010</v>
      </c>
      <c r="F5" s="119">
        <v>2011</v>
      </c>
      <c r="G5" s="119"/>
      <c r="H5" s="119"/>
      <c r="I5" s="119"/>
      <c r="J5" s="119"/>
      <c r="K5" s="119"/>
      <c r="L5" s="119"/>
      <c r="M5" s="119"/>
      <c r="N5" s="119"/>
      <c r="O5" s="381"/>
      <c r="P5" s="119"/>
      <c r="Q5" s="203"/>
      <c r="R5" s="119"/>
      <c r="S5" s="119"/>
      <c r="T5" s="119"/>
      <c r="U5" s="119"/>
    </row>
    <row r="6" spans="1:37" ht="27.95" customHeight="1" x14ac:dyDescent="0.25">
      <c r="A6" s="129" t="s">
        <v>50</v>
      </c>
      <c r="B6" s="133">
        <v>595986.61599999934</v>
      </c>
      <c r="C6" s="174">
        <v>575965.5770000004</v>
      </c>
      <c r="D6" s="174">
        <v>544011.29100000043</v>
      </c>
      <c r="E6" s="174">
        <v>614380.20499999926</v>
      </c>
      <c r="F6" s="174">
        <v>656918.26000000106</v>
      </c>
      <c r="G6" s="174">
        <v>703504.83500000078</v>
      </c>
      <c r="H6" s="174">
        <v>720793.56200000143</v>
      </c>
      <c r="I6" s="174">
        <v>726284.80299999879</v>
      </c>
      <c r="J6" s="174">
        <f>SUM('[1]2'!T7:T18)</f>
        <v>735533.90500000014</v>
      </c>
      <c r="K6" s="174">
        <v>723973.625</v>
      </c>
      <c r="L6" s="382">
        <v>778040.99999999534</v>
      </c>
      <c r="M6" s="174">
        <v>800341.53700000001</v>
      </c>
      <c r="N6" s="174">
        <v>819402.33799999987</v>
      </c>
      <c r="O6" s="174">
        <v>856189.67600000137</v>
      </c>
      <c r="P6" s="383">
        <v>925952.67900000024</v>
      </c>
      <c r="Q6" s="118"/>
      <c r="R6" s="133">
        <v>362204.02999999991</v>
      </c>
      <c r="S6" s="167">
        <v>361819.72799999971</v>
      </c>
      <c r="T6" s="130">
        <v>915170.25499999977</v>
      </c>
      <c r="U6" s="167">
        <v>925599.83699999982</v>
      </c>
      <c r="AB6" s="119"/>
      <c r="AC6" s="119" t="s">
        <v>51</v>
      </c>
      <c r="AD6" s="119"/>
      <c r="AE6" s="119"/>
      <c r="AF6" s="119" t="s">
        <v>52</v>
      </c>
      <c r="AG6" s="119"/>
      <c r="AH6" s="119"/>
      <c r="AI6" s="119" t="s">
        <v>53</v>
      </c>
      <c r="AJ6" s="119"/>
      <c r="AK6" s="119"/>
    </row>
    <row r="7" spans="1:37" ht="27.95" customHeight="1" thickBot="1" x14ac:dyDescent="0.3">
      <c r="A7" s="132" t="s">
        <v>54</v>
      </c>
      <c r="B7" s="384"/>
      <c r="C7" s="385">
        <f t="shared" ref="C7:P7" si="0">(C6-B6)/B6</f>
        <v>-3.3593101694751756E-2</v>
      </c>
      <c r="D7" s="385">
        <f t="shared" si="0"/>
        <v>-5.547950654696842E-2</v>
      </c>
      <c r="E7" s="385">
        <f t="shared" si="0"/>
        <v>0.12935193655750571</v>
      </c>
      <c r="F7" s="385">
        <f t="shared" si="0"/>
        <v>6.9237346278111039E-2</v>
      </c>
      <c r="G7" s="385">
        <f t="shared" si="0"/>
        <v>7.0916851968766473E-2</v>
      </c>
      <c r="H7" s="385">
        <f t="shared" si="0"/>
        <v>2.4575136004574345E-2</v>
      </c>
      <c r="I7" s="385">
        <f t="shared" si="0"/>
        <v>7.6183269239540599E-3</v>
      </c>
      <c r="J7" s="385">
        <f t="shared" si="0"/>
        <v>1.2734814169037992E-2</v>
      </c>
      <c r="K7" s="385">
        <f t="shared" si="0"/>
        <v>-1.5716855363724046E-2</v>
      </c>
      <c r="L7" s="386">
        <f t="shared" si="0"/>
        <v>7.4681415362328071E-2</v>
      </c>
      <c r="M7" s="385">
        <f t="shared" si="0"/>
        <v>2.8662418818551721E-2</v>
      </c>
      <c r="N7" s="385">
        <f t="shared" si="0"/>
        <v>2.3815833764479301E-2</v>
      </c>
      <c r="O7" s="385">
        <f t="shared" si="0"/>
        <v>4.4895329551770828E-2</v>
      </c>
      <c r="P7" s="387">
        <f t="shared" si="0"/>
        <v>8.1480780433982658E-2</v>
      </c>
      <c r="R7" s="136"/>
      <c r="S7" s="388">
        <f>(S6-R6)/R6</f>
        <v>-1.0610097297929012E-3</v>
      </c>
      <c r="U7" s="388">
        <f>(U6-T6)/T6</f>
        <v>1.1396329746315952E-2</v>
      </c>
      <c r="AB7" s="119"/>
      <c r="AC7" s="119">
        <v>2012</v>
      </c>
      <c r="AD7" s="119">
        <v>2013</v>
      </c>
      <c r="AE7" s="119"/>
      <c r="AF7" s="119">
        <v>2012</v>
      </c>
      <c r="AG7" s="119">
        <v>2013</v>
      </c>
      <c r="AH7" s="119"/>
      <c r="AI7" s="119">
        <v>2012</v>
      </c>
      <c r="AJ7" s="119">
        <v>2013</v>
      </c>
      <c r="AK7" s="119"/>
    </row>
    <row r="8" spans="1:37" ht="27.95" customHeight="1" x14ac:dyDescent="0.25">
      <c r="A8" s="129" t="s">
        <v>55</v>
      </c>
      <c r="B8" s="133">
        <v>63256.660999999986</v>
      </c>
      <c r="C8" s="174">
        <v>80362.627999999997</v>
      </c>
      <c r="D8" s="174">
        <v>79098.747999999992</v>
      </c>
      <c r="E8" s="174">
        <v>89493.365000000005</v>
      </c>
      <c r="F8" s="174">
        <v>81914.569000000003</v>
      </c>
      <c r="G8" s="174">
        <v>86371.3</v>
      </c>
      <c r="H8" s="174">
        <v>122399.001</v>
      </c>
      <c r="I8" s="174">
        <v>125153.99099999999</v>
      </c>
      <c r="J8" s="174">
        <v>116754.90900000001</v>
      </c>
      <c r="K8" s="174">
        <v>110190.53600000002</v>
      </c>
      <c r="L8" s="382">
        <v>137205.92600000018</v>
      </c>
      <c r="M8" s="174">
        <v>154727.05100000001</v>
      </c>
      <c r="N8" s="174">
        <v>169208.33799999999</v>
      </c>
      <c r="O8" s="174">
        <v>166254.71299999979</v>
      </c>
      <c r="P8" s="383">
        <v>167736.79199999999</v>
      </c>
      <c r="Q8" s="118"/>
      <c r="R8" s="133">
        <v>67673.228999999992</v>
      </c>
      <c r="S8" s="167">
        <v>78365.729000000021</v>
      </c>
      <c r="T8" s="130">
        <v>168705.864</v>
      </c>
      <c r="U8" s="167">
        <v>178451.37900000007</v>
      </c>
      <c r="AB8" s="119" t="s">
        <v>56</v>
      </c>
      <c r="AC8" s="119"/>
      <c r="AD8" s="123"/>
      <c r="AE8" s="119"/>
      <c r="AF8" s="123"/>
      <c r="AG8" s="123"/>
      <c r="AH8" s="119"/>
      <c r="AI8" s="119"/>
      <c r="AJ8" s="123" t="e">
        <f>#REF!-#REF!</f>
        <v>#REF!</v>
      </c>
      <c r="AK8" s="119"/>
    </row>
    <row r="9" spans="1:37" ht="27.95" customHeight="1" thickBot="1" x14ac:dyDescent="0.3">
      <c r="A9" s="131" t="s">
        <v>54</v>
      </c>
      <c r="B9" s="134"/>
      <c r="C9" s="389">
        <f t="shared" ref="C9:P9" si="1">(C8-B8)/B8</f>
        <v>0.2704215924390953</v>
      </c>
      <c r="D9" s="389">
        <f t="shared" si="1"/>
        <v>-1.5727210912017519E-2</v>
      </c>
      <c r="E9" s="389">
        <f t="shared" si="1"/>
        <v>0.13141316724760313</v>
      </c>
      <c r="F9" s="389">
        <f t="shared" si="1"/>
        <v>-8.4685563002352207E-2</v>
      </c>
      <c r="G9" s="389">
        <f t="shared" si="1"/>
        <v>5.4407061581438577E-2</v>
      </c>
      <c r="H9" s="389">
        <f t="shared" si="1"/>
        <v>0.41712583925447455</v>
      </c>
      <c r="I9" s="389">
        <f t="shared" si="1"/>
        <v>2.250827194251357E-2</v>
      </c>
      <c r="J9" s="389">
        <f t="shared" si="1"/>
        <v>-6.7109981334913887E-2</v>
      </c>
      <c r="K9" s="389">
        <f t="shared" si="1"/>
        <v>-5.6223528896759203E-2</v>
      </c>
      <c r="L9" s="390">
        <f t="shared" si="1"/>
        <v>0.24516978481709314</v>
      </c>
      <c r="M9" s="389">
        <f t="shared" si="1"/>
        <v>0.12769947706194412</v>
      </c>
      <c r="N9" s="389">
        <f t="shared" si="1"/>
        <v>9.3592470782629861E-2</v>
      </c>
      <c r="O9" s="389">
        <f t="shared" si="1"/>
        <v>-1.7455552338089889E-2</v>
      </c>
      <c r="P9" s="391">
        <f t="shared" si="1"/>
        <v>8.9145081860037469E-3</v>
      </c>
      <c r="Q9" s="15"/>
      <c r="R9" s="134"/>
      <c r="S9" s="392">
        <f>(S8-R8)/R8</f>
        <v>0.15800191830657334</v>
      </c>
      <c r="T9" s="393"/>
      <c r="U9" s="392">
        <f>(U8-T8)/T8</f>
        <v>5.7766308585456588E-2</v>
      </c>
      <c r="AB9" s="119" t="s">
        <v>57</v>
      </c>
      <c r="AC9" s="119"/>
      <c r="AD9" s="123"/>
      <c r="AE9" s="119"/>
      <c r="AF9" s="123"/>
      <c r="AG9" s="123"/>
      <c r="AH9" s="119"/>
      <c r="AI9" s="119"/>
      <c r="AJ9" s="123" t="e">
        <f>#REF!-#REF!</f>
        <v>#REF!</v>
      </c>
      <c r="AK9" s="119"/>
    </row>
    <row r="10" spans="1:37" ht="27.95" customHeight="1" x14ac:dyDescent="0.25">
      <c r="A10" s="13" t="s">
        <v>58</v>
      </c>
      <c r="B10" s="24">
        <f>(B6-B8)</f>
        <v>532729.95499999938</v>
      </c>
      <c r="C10" s="175">
        <f t="shared" ref="C10:L10" si="2">(C6-C8)</f>
        <v>495602.94900000037</v>
      </c>
      <c r="D10" s="175">
        <f t="shared" si="2"/>
        <v>464912.54300000041</v>
      </c>
      <c r="E10" s="175">
        <f t="shared" si="2"/>
        <v>524886.83999999927</v>
      </c>
      <c r="F10" s="175">
        <f t="shared" si="2"/>
        <v>575003.69100000104</v>
      </c>
      <c r="G10" s="175">
        <f t="shared" si="2"/>
        <v>617133.53500000073</v>
      </c>
      <c r="H10" s="175">
        <f t="shared" si="2"/>
        <v>598394.56100000138</v>
      </c>
      <c r="I10" s="175">
        <f t="shared" si="2"/>
        <v>601130.81199999875</v>
      </c>
      <c r="J10" s="175">
        <f t="shared" si="2"/>
        <v>618778.99600000016</v>
      </c>
      <c r="K10" s="175">
        <f t="shared" si="2"/>
        <v>613783.08899999992</v>
      </c>
      <c r="L10" s="394">
        <f t="shared" si="2"/>
        <v>640835.07399999513</v>
      </c>
      <c r="M10" s="175">
        <f>(M6-M8)</f>
        <v>645614.48600000003</v>
      </c>
      <c r="N10" s="175">
        <f>(N6-N8)</f>
        <v>650193.99999999988</v>
      </c>
      <c r="O10" s="175">
        <f>(O6-O8)</f>
        <v>689934.96300000162</v>
      </c>
      <c r="P10" s="175">
        <f>(P6-P8)</f>
        <v>758215.88700000022</v>
      </c>
      <c r="R10" s="135">
        <f>R6-R8</f>
        <v>294530.80099999992</v>
      </c>
      <c r="S10" s="160">
        <f>S6-S8</f>
        <v>283453.99899999972</v>
      </c>
      <c r="T10" s="137">
        <f>T6-T8</f>
        <v>746464.39099999983</v>
      </c>
      <c r="U10" s="160">
        <f>U6-U8</f>
        <v>747148.45799999975</v>
      </c>
      <c r="AB10" s="119" t="s">
        <v>59</v>
      </c>
      <c r="AC10" s="119"/>
      <c r="AD10" s="123"/>
      <c r="AE10" s="119"/>
      <c r="AF10" s="123"/>
      <c r="AG10" s="123"/>
      <c r="AH10" s="119"/>
      <c r="AI10" s="119"/>
      <c r="AJ10" s="123" t="e">
        <f>#REF!-#REF!</f>
        <v>#REF!</v>
      </c>
      <c r="AK10" s="119"/>
    </row>
    <row r="11" spans="1:37" ht="27.95" customHeight="1" thickBot="1" x14ac:dyDescent="0.3">
      <c r="A11" s="131" t="s">
        <v>54</v>
      </c>
      <c r="B11" s="134"/>
      <c r="C11" s="389">
        <f t="shared" ref="C11:P11" si="3">(C10-B10)/B10</f>
        <v>-6.9691981183973503E-2</v>
      </c>
      <c r="D11" s="389">
        <f t="shared" si="3"/>
        <v>-6.1925390197789032E-2</v>
      </c>
      <c r="E11" s="389">
        <f t="shared" si="3"/>
        <v>0.12900124529442691</v>
      </c>
      <c r="F11" s="389">
        <f t="shared" si="3"/>
        <v>9.5481248872617649E-2</v>
      </c>
      <c r="G11" s="389">
        <f t="shared" si="3"/>
        <v>7.3268823590907375E-2</v>
      </c>
      <c r="H11" s="389">
        <f t="shared" si="3"/>
        <v>-3.0364536906909986E-2</v>
      </c>
      <c r="I11" s="389">
        <f t="shared" si="3"/>
        <v>4.5726535271722896E-3</v>
      </c>
      <c r="J11" s="389">
        <f t="shared" si="3"/>
        <v>2.9358308786875894E-2</v>
      </c>
      <c r="K11" s="389">
        <f t="shared" si="3"/>
        <v>-8.0738147744113774E-3</v>
      </c>
      <c r="L11" s="390">
        <f t="shared" si="3"/>
        <v>4.4074177807781237E-2</v>
      </c>
      <c r="M11" s="389">
        <f t="shared" si="3"/>
        <v>7.4580998979543013E-3</v>
      </c>
      <c r="N11" s="389">
        <f t="shared" si="3"/>
        <v>7.093264013285863E-3</v>
      </c>
      <c r="O11" s="389">
        <f t="shared" si="3"/>
        <v>6.1121700600131258E-2</v>
      </c>
      <c r="P11" s="391">
        <f t="shared" si="3"/>
        <v>9.8967189172580669E-2</v>
      </c>
      <c r="Q11" s="15"/>
      <c r="R11" s="134"/>
      <c r="S11" s="392">
        <f>(S10-R10)/R10</f>
        <v>-3.7608297544405901E-2</v>
      </c>
      <c r="T11" s="393"/>
      <c r="U11" s="392">
        <f>(U10-T10)/T10</f>
        <v>9.1640942052642789E-4</v>
      </c>
      <c r="AB11" s="119" t="s">
        <v>60</v>
      </c>
      <c r="AC11" s="119"/>
      <c r="AD11" s="123"/>
      <c r="AE11" s="119"/>
      <c r="AF11" s="123"/>
      <c r="AG11" s="123"/>
      <c r="AH11" s="119"/>
      <c r="AI11" s="119"/>
      <c r="AJ11" s="123" t="e">
        <f>#REF!-#REF!</f>
        <v>#REF!</v>
      </c>
      <c r="AK11" s="119"/>
    </row>
    <row r="12" spans="1:37" ht="27.95" hidden="1" customHeight="1" thickBot="1" x14ac:dyDescent="0.3">
      <c r="A12" s="124" t="s">
        <v>61</v>
      </c>
      <c r="B12" s="395">
        <f>(B6/B8)</f>
        <v>9.4217210737695982</v>
      </c>
      <c r="C12" s="396">
        <f t="shared" ref="C12:S12" si="4">(C6/C8)</f>
        <v>7.1670824030294336</v>
      </c>
      <c r="D12" s="396">
        <f t="shared" si="4"/>
        <v>6.8776220200097287</v>
      </c>
      <c r="E12" s="396">
        <f t="shared" si="4"/>
        <v>6.8650922333739404</v>
      </c>
      <c r="F12" s="121">
        <f t="shared" si="4"/>
        <v>8.0195533959288863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>
        <f t="shared" si="4"/>
        <v>5.3522498534834204</v>
      </c>
      <c r="S12" s="397">
        <f t="shared" si="4"/>
        <v>4.6170658094688255</v>
      </c>
      <c r="T12" s="121">
        <f>T6/T8</f>
        <v>5.4246499398503412</v>
      </c>
      <c r="U12" s="397">
        <f>U6/U8</f>
        <v>5.1868460876393643</v>
      </c>
      <c r="AB12" s="119" t="s">
        <v>62</v>
      </c>
      <c r="AC12" s="119"/>
      <c r="AD12" s="123"/>
      <c r="AE12" s="119"/>
      <c r="AF12" s="123"/>
      <c r="AG12" s="123"/>
      <c r="AH12" s="119"/>
      <c r="AI12" s="119"/>
      <c r="AJ12" s="123" t="e">
        <f>#REF!-#REF!</f>
        <v>#REF!</v>
      </c>
      <c r="AK12" s="119"/>
    </row>
    <row r="13" spans="1:37" ht="30" customHeight="1" thickBot="1" x14ac:dyDescent="0.3">
      <c r="AB13" s="119" t="s">
        <v>63</v>
      </c>
      <c r="AC13" s="119"/>
      <c r="AD13" s="123"/>
      <c r="AE13" s="119"/>
      <c r="AF13" s="123"/>
      <c r="AG13" s="123"/>
      <c r="AH13" s="119"/>
      <c r="AI13" s="119"/>
      <c r="AJ13" s="123" t="e">
        <f>#REF!-#REF!</f>
        <v>#REF!</v>
      </c>
      <c r="AK13" s="119"/>
    </row>
    <row r="14" spans="1:37" ht="22.5" customHeight="1" x14ac:dyDescent="0.25">
      <c r="A14" s="416" t="s">
        <v>2</v>
      </c>
      <c r="B14" s="418">
        <v>2007</v>
      </c>
      <c r="C14" s="414">
        <v>2008</v>
      </c>
      <c r="D14" s="414">
        <v>2009</v>
      </c>
      <c r="E14" s="414">
        <v>2010</v>
      </c>
      <c r="F14" s="414">
        <v>2011</v>
      </c>
      <c r="G14" s="414">
        <v>2012</v>
      </c>
      <c r="H14" s="414">
        <v>2013</v>
      </c>
      <c r="I14" s="414">
        <v>2014</v>
      </c>
      <c r="J14" s="414">
        <v>2015</v>
      </c>
      <c r="K14" s="430">
        <v>2016</v>
      </c>
      <c r="L14" s="422">
        <v>2017</v>
      </c>
      <c r="M14" s="414">
        <v>2018</v>
      </c>
      <c r="N14" s="414">
        <v>2019</v>
      </c>
      <c r="O14" s="424">
        <v>2020</v>
      </c>
      <c r="P14" s="426">
        <v>2021</v>
      </c>
      <c r="Q14" s="146" t="s">
        <v>49</v>
      </c>
      <c r="R14" s="428" t="str">
        <f>R3</f>
        <v>jan-maio</v>
      </c>
      <c r="S14" s="429"/>
      <c r="T14" s="420" t="s">
        <v>107</v>
      </c>
      <c r="U14" s="421"/>
      <c r="AB14" s="119" t="s">
        <v>64</v>
      </c>
      <c r="AC14" s="119"/>
      <c r="AD14" s="123"/>
      <c r="AE14" s="119"/>
      <c r="AF14" s="123"/>
      <c r="AG14" s="123"/>
      <c r="AH14" s="119"/>
      <c r="AI14" s="119"/>
      <c r="AJ14" s="123" t="e">
        <f>#REF!-#REF!</f>
        <v>#REF!</v>
      </c>
      <c r="AK14" s="119"/>
    </row>
    <row r="15" spans="1:37" ht="31.5" customHeight="1" thickBot="1" x14ac:dyDescent="0.3">
      <c r="A15" s="417"/>
      <c r="B15" s="419"/>
      <c r="C15" s="415"/>
      <c r="D15" s="415"/>
      <c r="E15" s="415"/>
      <c r="F15" s="415"/>
      <c r="G15" s="415"/>
      <c r="H15" s="415"/>
      <c r="I15" s="415"/>
      <c r="J15" s="415"/>
      <c r="K15" s="431"/>
      <c r="L15" s="423"/>
      <c r="M15" s="415"/>
      <c r="N15" s="415"/>
      <c r="O15" s="425"/>
      <c r="P15" s="427"/>
      <c r="Q15" s="147" t="str">
        <f>Q4</f>
        <v>2007/2021</v>
      </c>
      <c r="R15" s="145">
        <f>R4</f>
        <v>2021</v>
      </c>
      <c r="S15" s="329">
        <f>S4</f>
        <v>2022</v>
      </c>
      <c r="T15" s="327" t="str">
        <f>T4</f>
        <v>jun 20 a maio 2021</v>
      </c>
      <c r="U15" s="328" t="str">
        <f>U4</f>
        <v>jun 21 a maio 2022</v>
      </c>
      <c r="AB15" s="119" t="s">
        <v>65</v>
      </c>
      <c r="AC15" s="119"/>
      <c r="AD15" s="123"/>
      <c r="AE15" s="119"/>
      <c r="AF15" s="123"/>
      <c r="AG15" s="123"/>
      <c r="AH15" s="119"/>
      <c r="AI15" s="119"/>
      <c r="AJ15" s="123" t="e">
        <f>#REF!-#REF!</f>
        <v>#REF!</v>
      </c>
      <c r="AK15" s="119"/>
    </row>
    <row r="16" spans="1:37" s="119" customFormat="1" ht="3" customHeight="1" thickBot="1" x14ac:dyDescent="0.3">
      <c r="B16" s="119">
        <v>2007</v>
      </c>
      <c r="C16" s="119">
        <v>2008</v>
      </c>
      <c r="D16" s="119">
        <v>2009</v>
      </c>
      <c r="E16" s="119">
        <v>2010</v>
      </c>
      <c r="F16" s="119">
        <v>2011</v>
      </c>
      <c r="O16" s="381"/>
      <c r="Q16" s="398"/>
      <c r="AB16" s="119" t="s">
        <v>66</v>
      </c>
      <c r="AD16" s="123"/>
      <c r="AF16" s="123"/>
      <c r="AG16" s="123"/>
      <c r="AJ16" s="123" t="e">
        <f>#REF!-#REF!</f>
        <v>#REF!</v>
      </c>
    </row>
    <row r="17" spans="1:37" ht="27.75" customHeight="1" x14ac:dyDescent="0.25">
      <c r="A17" s="129" t="s">
        <v>50</v>
      </c>
      <c r="B17" s="133">
        <v>392293.98699999956</v>
      </c>
      <c r="C17" s="174">
        <v>370979.67800000019</v>
      </c>
      <c r="D17" s="174">
        <v>344221.9980000002</v>
      </c>
      <c r="E17" s="174">
        <v>386156.65199999994</v>
      </c>
      <c r="F17" s="174">
        <v>390987.57200000004</v>
      </c>
      <c r="G17" s="174">
        <v>406063.09400000004</v>
      </c>
      <c r="H17" s="174">
        <v>407598.05399999983</v>
      </c>
      <c r="I17" s="174">
        <v>406953.16900000011</v>
      </c>
      <c r="J17" s="174">
        <v>421887.39099999977</v>
      </c>
      <c r="K17" s="130">
        <v>431264.80099999998</v>
      </c>
      <c r="L17" s="382">
        <v>442364.451999999</v>
      </c>
      <c r="M17" s="174">
        <v>454202.09499999997</v>
      </c>
      <c r="N17" s="174">
        <v>454929.95199999987</v>
      </c>
      <c r="O17" s="174">
        <v>393954.14199999906</v>
      </c>
      <c r="P17" s="383">
        <v>427968.65799999994</v>
      </c>
      <c r="Q17" s="118"/>
      <c r="R17" s="133">
        <v>171595.22500000001</v>
      </c>
      <c r="S17" s="167">
        <v>167496.00600000014</v>
      </c>
      <c r="T17" s="130">
        <v>423358.65399999986</v>
      </c>
      <c r="U17" s="167">
        <v>423900.89900000015</v>
      </c>
      <c r="AB17" s="119" t="s">
        <v>67</v>
      </c>
      <c r="AC17" s="119"/>
      <c r="AD17" s="123"/>
      <c r="AE17" s="119"/>
      <c r="AF17" s="123"/>
      <c r="AG17" s="123"/>
      <c r="AH17" s="119"/>
      <c r="AI17" s="119"/>
      <c r="AJ17" s="123" t="e">
        <f>#REF!-#REF!</f>
        <v>#REF!</v>
      </c>
      <c r="AK17" s="119"/>
    </row>
    <row r="18" spans="1:37" ht="27.75" customHeight="1" thickBot="1" x14ac:dyDescent="0.3">
      <c r="A18" s="132" t="s">
        <v>54</v>
      </c>
      <c r="B18" s="384"/>
      <c r="C18" s="385">
        <f t="shared" ref="C18:P18" si="5">(C17-B17)/B17</f>
        <v>-5.4332489679479568E-2</v>
      </c>
      <c r="D18" s="385">
        <f t="shared" si="5"/>
        <v>-7.2127077537654183E-2</v>
      </c>
      <c r="E18" s="385">
        <f t="shared" si="5"/>
        <v>0.12182444539758823</v>
      </c>
      <c r="F18" s="385">
        <f t="shared" si="5"/>
        <v>1.2510259696368252E-2</v>
      </c>
      <c r="G18" s="385">
        <f t="shared" si="5"/>
        <v>3.8557547808706294E-2</v>
      </c>
      <c r="H18" s="385">
        <f t="shared" si="5"/>
        <v>3.7801022123911316E-3</v>
      </c>
      <c r="I18" s="385">
        <f t="shared" si="5"/>
        <v>-1.5821591729182263E-3</v>
      </c>
      <c r="J18" s="385">
        <f t="shared" si="5"/>
        <v>3.6697642720653331E-2</v>
      </c>
      <c r="K18" s="399">
        <f t="shared" si="5"/>
        <v>2.2227281971553901E-2</v>
      </c>
      <c r="L18" s="386">
        <f t="shared" si="5"/>
        <v>2.5737437820711511E-2</v>
      </c>
      <c r="M18" s="385">
        <f t="shared" si="5"/>
        <v>2.6759932780496109E-2</v>
      </c>
      <c r="N18" s="385">
        <f t="shared" si="5"/>
        <v>1.6024959109884815E-3</v>
      </c>
      <c r="O18" s="385">
        <f t="shared" si="5"/>
        <v>-0.13403340389423476</v>
      </c>
      <c r="P18" s="387">
        <f t="shared" si="5"/>
        <v>8.6341308222622926E-2</v>
      </c>
      <c r="R18" s="136"/>
      <c r="S18" s="388"/>
      <c r="U18" s="388">
        <f>(U17-T17)/T17</f>
        <v>1.2808170917897111E-3</v>
      </c>
      <c r="AB18" s="119" t="s">
        <v>68</v>
      </c>
      <c r="AC18" s="119"/>
      <c r="AD18" s="123"/>
      <c r="AE18" s="119"/>
      <c r="AF18" s="123"/>
      <c r="AG18" s="123"/>
      <c r="AH18" s="119"/>
      <c r="AI18" s="119"/>
      <c r="AJ18" s="123" t="e">
        <f>#REF!-#REF!</f>
        <v>#REF!</v>
      </c>
      <c r="AK18" s="119"/>
    </row>
    <row r="19" spans="1:37" ht="27.75" customHeight="1" x14ac:dyDescent="0.25">
      <c r="A19" s="129" t="s">
        <v>55</v>
      </c>
      <c r="B19" s="133">
        <v>62681.055999999982</v>
      </c>
      <c r="C19" s="174">
        <v>79621.592999999993</v>
      </c>
      <c r="D19" s="174">
        <v>77709.866999999998</v>
      </c>
      <c r="E19" s="174">
        <v>88593.928999999989</v>
      </c>
      <c r="F19" s="174">
        <v>80744.22</v>
      </c>
      <c r="G19" s="174">
        <v>85348.562999999995</v>
      </c>
      <c r="H19" s="174">
        <v>121368.935</v>
      </c>
      <c r="I19" s="174">
        <v>124143.97100000001</v>
      </c>
      <c r="J19" s="174">
        <v>115571.70700000001</v>
      </c>
      <c r="K19" s="130">
        <v>109068.98599999999</v>
      </c>
      <c r="L19" s="382">
        <v>136178.72600000011</v>
      </c>
      <c r="M19" s="174">
        <v>153404.38699999999</v>
      </c>
      <c r="N19" s="174">
        <v>167744.46300000002</v>
      </c>
      <c r="O19" s="174">
        <v>164346.62300000008</v>
      </c>
      <c r="P19" s="383">
        <v>165333.11300000001</v>
      </c>
      <c r="Q19" s="118"/>
      <c r="R19" s="133">
        <v>66323.383000000002</v>
      </c>
      <c r="S19" s="167">
        <v>77231.290000000023</v>
      </c>
      <c r="T19" s="130">
        <v>166560.97600000002</v>
      </c>
      <c r="U19" s="167">
        <v>176263.10700000002</v>
      </c>
      <c r="AB19" s="119" t="s">
        <v>69</v>
      </c>
      <c r="AC19" s="119"/>
      <c r="AD19" s="123"/>
      <c r="AE19" s="119"/>
      <c r="AF19" s="123"/>
      <c r="AG19" s="123"/>
      <c r="AH19" s="119"/>
      <c r="AI19" s="119"/>
      <c r="AJ19" s="123" t="e">
        <f>#REF!-#REF!</f>
        <v>#REF!</v>
      </c>
      <c r="AK19" s="119"/>
    </row>
    <row r="20" spans="1:37" ht="27.75" customHeight="1" thickBot="1" x14ac:dyDescent="0.3">
      <c r="A20" s="131" t="s">
        <v>54</v>
      </c>
      <c r="B20" s="134"/>
      <c r="C20" s="389">
        <f t="shared" ref="C20:P20" si="6">(C19-B19)/B19</f>
        <v>0.27026566048919176</v>
      </c>
      <c r="D20" s="389">
        <f t="shared" si="6"/>
        <v>-2.4010145087149853E-2</v>
      </c>
      <c r="E20" s="389">
        <f t="shared" si="6"/>
        <v>0.14006023199087436</v>
      </c>
      <c r="F20" s="389">
        <f t="shared" si="6"/>
        <v>-8.8603238264779852E-2</v>
      </c>
      <c r="G20" s="389">
        <f t="shared" si="6"/>
        <v>5.702380925842114E-2</v>
      </c>
      <c r="H20" s="389">
        <f t="shared" si="6"/>
        <v>0.42203841205856046</v>
      </c>
      <c r="I20" s="389">
        <f t="shared" si="6"/>
        <v>2.2864466924753087E-2</v>
      </c>
      <c r="J20" s="389">
        <f t="shared" si="6"/>
        <v>-6.9050989193828793E-2</v>
      </c>
      <c r="K20" s="400">
        <f t="shared" si="6"/>
        <v>-5.6265682741884385E-2</v>
      </c>
      <c r="L20" s="390">
        <f t="shared" si="6"/>
        <v>0.24855590020796675</v>
      </c>
      <c r="M20" s="389">
        <f t="shared" si="6"/>
        <v>0.12649303974249151</v>
      </c>
      <c r="N20" s="389">
        <f t="shared" si="6"/>
        <v>9.3478917261994809E-2</v>
      </c>
      <c r="O20" s="389">
        <f t="shared" si="6"/>
        <v>-2.0256048630349952E-2</v>
      </c>
      <c r="P20" s="391">
        <f t="shared" si="6"/>
        <v>6.002496321448187E-3</v>
      </c>
      <c r="Q20" s="15"/>
      <c r="R20" s="134"/>
      <c r="S20" s="392">
        <f>(S19-R19)/R19</f>
        <v>0.1644654796936402</v>
      </c>
      <c r="T20" s="393"/>
      <c r="U20" s="392">
        <f>(U19-T19)/T19</f>
        <v>5.8249724713428624E-2</v>
      </c>
    </row>
    <row r="21" spans="1:37" ht="27.75" customHeight="1" x14ac:dyDescent="0.25">
      <c r="A21" s="13" t="s">
        <v>58</v>
      </c>
      <c r="B21" s="24">
        <f>B17-B19</f>
        <v>329612.93099999957</v>
      </c>
      <c r="C21" s="175">
        <f t="shared" ref="C21:P21" si="7">C17-C19</f>
        <v>291358.0850000002</v>
      </c>
      <c r="D21" s="175">
        <f t="shared" si="7"/>
        <v>266512.13100000017</v>
      </c>
      <c r="E21" s="175">
        <f t="shared" si="7"/>
        <v>297562.72299999994</v>
      </c>
      <c r="F21" s="175">
        <f t="shared" si="7"/>
        <v>310243.35200000007</v>
      </c>
      <c r="G21" s="175">
        <f t="shared" si="7"/>
        <v>320714.53100000008</v>
      </c>
      <c r="H21" s="175">
        <f t="shared" si="7"/>
        <v>286229.11899999983</v>
      </c>
      <c r="I21" s="175">
        <f t="shared" si="7"/>
        <v>282809.19800000009</v>
      </c>
      <c r="J21" s="175">
        <f t="shared" si="7"/>
        <v>306315.68399999978</v>
      </c>
      <c r="K21" s="137">
        <f t="shared" si="7"/>
        <v>322195.815</v>
      </c>
      <c r="L21" s="394">
        <f t="shared" si="7"/>
        <v>306185.72599999886</v>
      </c>
      <c r="M21" s="175">
        <f t="shared" si="7"/>
        <v>300797.70799999998</v>
      </c>
      <c r="N21" s="175">
        <f t="shared" si="7"/>
        <v>287185.48899999983</v>
      </c>
      <c r="O21" s="175">
        <f t="shared" si="7"/>
        <v>229607.51899999898</v>
      </c>
      <c r="P21" s="175">
        <f t="shared" si="7"/>
        <v>262635.54499999993</v>
      </c>
      <c r="R21" s="135">
        <f>R17-R19</f>
        <v>105271.842</v>
      </c>
      <c r="S21" s="160">
        <f>S17-S19</f>
        <v>90264.716000000117</v>
      </c>
      <c r="T21" s="137">
        <f>T17-T19</f>
        <v>256797.67799999984</v>
      </c>
      <c r="U21" s="160">
        <f>U17-U19</f>
        <v>247637.79200000013</v>
      </c>
    </row>
    <row r="22" spans="1:37" ht="27.75" customHeight="1" thickBot="1" x14ac:dyDescent="0.3">
      <c r="A22" s="131" t="s">
        <v>54</v>
      </c>
      <c r="B22" s="134"/>
      <c r="C22" s="389">
        <f t="shared" ref="C22:P22" si="8">(C21-B21)/B21</f>
        <v>-0.11605990664243518</v>
      </c>
      <c r="D22" s="389">
        <f t="shared" si="8"/>
        <v>-8.5276349890891168E-2</v>
      </c>
      <c r="E22" s="389">
        <f t="shared" si="8"/>
        <v>0.1165072369632576</v>
      </c>
      <c r="F22" s="389">
        <f t="shared" si="8"/>
        <v>4.261497835533698E-2</v>
      </c>
      <c r="G22" s="389">
        <f t="shared" si="8"/>
        <v>3.3751501627664215E-2</v>
      </c>
      <c r="H22" s="389">
        <f t="shared" si="8"/>
        <v>-0.10752681486702027</v>
      </c>
      <c r="I22" s="389">
        <f t="shared" si="8"/>
        <v>-1.1948193852351347E-2</v>
      </c>
      <c r="J22" s="389">
        <f t="shared" si="8"/>
        <v>8.3117827023432511E-2</v>
      </c>
      <c r="K22" s="400">
        <f t="shared" si="8"/>
        <v>5.1842369912734339E-2</v>
      </c>
      <c r="L22" s="390">
        <f t="shared" si="8"/>
        <v>-4.9690555415814887E-2</v>
      </c>
      <c r="M22" s="389">
        <f t="shared" si="8"/>
        <v>-1.7597221367526766E-2</v>
      </c>
      <c r="N22" s="389">
        <f t="shared" si="8"/>
        <v>-4.5253732451977856E-2</v>
      </c>
      <c r="O22" s="389">
        <f t="shared" si="8"/>
        <v>-0.20049052687338559</v>
      </c>
      <c r="P22" s="391">
        <f t="shared" si="8"/>
        <v>0.14384557676441376</v>
      </c>
      <c r="Q22" s="15"/>
      <c r="R22" s="134"/>
      <c r="S22" s="392">
        <f>(S21-R21)/R21</f>
        <v>-0.14255593627781193</v>
      </c>
      <c r="T22" s="393"/>
      <c r="U22" s="392">
        <f>(U21-T21)/T21</f>
        <v>-3.5669660533300125E-2</v>
      </c>
    </row>
    <row r="23" spans="1:37" ht="27.75" hidden="1" customHeight="1" thickBot="1" x14ac:dyDescent="0.3">
      <c r="A23" s="124" t="s">
        <v>61</v>
      </c>
      <c r="B23" s="395">
        <f>(B17/B19)</f>
        <v>6.2585733558796406</v>
      </c>
      <c r="C23" s="396">
        <f>(C17/C19)</f>
        <v>4.6592847997904316</v>
      </c>
      <c r="D23" s="396">
        <f>(D17/D19)</f>
        <v>4.4295790391714371</v>
      </c>
      <c r="E23" s="396">
        <f>(E17/E19)</f>
        <v>4.3587258896712884</v>
      </c>
      <c r="F23" s="121">
        <f>(F17/F19)</f>
        <v>4.8422979626281615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>
        <f>(R17/R19)</f>
        <v>2.5872507890618306</v>
      </c>
      <c r="S23" s="397">
        <f>(S17/S19)</f>
        <v>2.1687583620576594</v>
      </c>
      <c r="T23" s="121">
        <f>T17/T19</f>
        <v>2.5417637682430474</v>
      </c>
      <c r="U23" s="397">
        <f>U17/U19</f>
        <v>2.4049326385696816</v>
      </c>
    </row>
    <row r="24" spans="1:37" ht="30" customHeight="1" thickBot="1" x14ac:dyDescent="0.3"/>
    <row r="25" spans="1:37" ht="22.5" customHeight="1" x14ac:dyDescent="0.25">
      <c r="A25" s="416" t="s">
        <v>15</v>
      </c>
      <c r="B25" s="418">
        <v>2007</v>
      </c>
      <c r="C25" s="414">
        <v>2008</v>
      </c>
      <c r="D25" s="414">
        <v>2009</v>
      </c>
      <c r="E25" s="414">
        <v>2010</v>
      </c>
      <c r="F25" s="414">
        <v>2011</v>
      </c>
      <c r="G25" s="414">
        <v>2012</v>
      </c>
      <c r="H25" s="414">
        <v>2013</v>
      </c>
      <c r="I25" s="414">
        <v>2014</v>
      </c>
      <c r="J25" s="414">
        <v>2015</v>
      </c>
      <c r="K25" s="430">
        <v>2016</v>
      </c>
      <c r="L25" s="422">
        <v>2017</v>
      </c>
      <c r="M25" s="414">
        <v>2018</v>
      </c>
      <c r="N25" s="414">
        <v>2019</v>
      </c>
      <c r="O25" s="424">
        <v>2020</v>
      </c>
      <c r="P25" s="426">
        <v>2021</v>
      </c>
      <c r="Q25" s="146" t="s">
        <v>49</v>
      </c>
      <c r="R25" s="428" t="str">
        <f>R14</f>
        <v>jan-maio</v>
      </c>
      <c r="S25" s="429"/>
      <c r="T25" s="420" t="s">
        <v>107</v>
      </c>
      <c r="U25" s="421"/>
    </row>
    <row r="26" spans="1:37" ht="31.5" customHeight="1" thickBot="1" x14ac:dyDescent="0.3">
      <c r="A26" s="417"/>
      <c r="B26" s="419"/>
      <c r="C26" s="415"/>
      <c r="D26" s="415"/>
      <c r="E26" s="415"/>
      <c r="F26" s="415"/>
      <c r="G26" s="415"/>
      <c r="H26" s="415"/>
      <c r="I26" s="415"/>
      <c r="J26" s="415"/>
      <c r="K26" s="431"/>
      <c r="L26" s="423"/>
      <c r="M26" s="415"/>
      <c r="N26" s="415"/>
      <c r="O26" s="425"/>
      <c r="P26" s="427"/>
      <c r="Q26" s="147" t="str">
        <f>Q4</f>
        <v>2007/2021</v>
      </c>
      <c r="R26" s="145">
        <f>R4</f>
        <v>2021</v>
      </c>
      <c r="S26" s="329">
        <f>S4</f>
        <v>2022</v>
      </c>
      <c r="T26" s="327" t="str">
        <f>T4</f>
        <v>jun 20 a maio 2021</v>
      </c>
      <c r="U26" s="328" t="str">
        <f>U4</f>
        <v>jun 21 a maio 2022</v>
      </c>
    </row>
    <row r="27" spans="1:37" s="119" customFormat="1" ht="3" customHeight="1" thickBot="1" x14ac:dyDescent="0.3">
      <c r="B27" s="119">
        <v>2007</v>
      </c>
      <c r="C27" s="119">
        <v>2008</v>
      </c>
      <c r="D27" s="119">
        <v>2009</v>
      </c>
      <c r="E27" s="119">
        <v>2010</v>
      </c>
      <c r="F27" s="119">
        <v>2011</v>
      </c>
      <c r="O27" s="381"/>
      <c r="Q27" s="398"/>
    </row>
    <row r="28" spans="1:37" ht="27.75" customHeight="1" x14ac:dyDescent="0.25">
      <c r="A28" s="129" t="s">
        <v>50</v>
      </c>
      <c r="B28" s="133">
        <v>203692.62899999981</v>
      </c>
      <c r="C28" s="174">
        <v>204985.89900000018</v>
      </c>
      <c r="D28" s="174">
        <v>199789.29300000027</v>
      </c>
      <c r="E28" s="174">
        <v>228223.55300000007</v>
      </c>
      <c r="F28" s="174">
        <v>265930.68799999997</v>
      </c>
      <c r="G28" s="174">
        <v>297441.74100000004</v>
      </c>
      <c r="H28" s="174">
        <v>313195.50799999997</v>
      </c>
      <c r="I28" s="174">
        <v>319331.63400000008</v>
      </c>
      <c r="J28" s="174">
        <v>313646.51399999997</v>
      </c>
      <c r="K28" s="130">
        <v>292708.82400000008</v>
      </c>
      <c r="L28" s="382">
        <v>335676.5479999996</v>
      </c>
      <c r="M28" s="174">
        <v>346139.44199999998</v>
      </c>
      <c r="N28" s="174">
        <v>364472.386</v>
      </c>
      <c r="O28" s="174">
        <v>462235.53400000004</v>
      </c>
      <c r="P28" s="383">
        <v>497984.02100000018</v>
      </c>
      <c r="Q28" s="118"/>
      <c r="R28" s="133">
        <v>190608.80500000005</v>
      </c>
      <c r="S28" s="167">
        <v>194323.72200000007</v>
      </c>
      <c r="T28" s="130">
        <v>491811.60100000014</v>
      </c>
      <c r="U28" s="167">
        <v>501698.9380000002</v>
      </c>
    </row>
    <row r="29" spans="1:37" ht="27.75" customHeight="1" thickBot="1" x14ac:dyDescent="0.3">
      <c r="A29" s="132" t="s">
        <v>54</v>
      </c>
      <c r="B29" s="384"/>
      <c r="C29" s="385">
        <f t="shared" ref="C29:P29" si="9">(C28-B28)/B28</f>
        <v>6.3491251811589565E-3</v>
      </c>
      <c r="D29" s="385">
        <f t="shared" si="9"/>
        <v>-2.5351041341628616E-2</v>
      </c>
      <c r="E29" s="385">
        <f t="shared" si="9"/>
        <v>0.14232124040801208</v>
      </c>
      <c r="F29" s="385">
        <f t="shared" si="9"/>
        <v>0.16522017339726491</v>
      </c>
      <c r="G29" s="385">
        <f t="shared" si="9"/>
        <v>0.11849348127885141</v>
      </c>
      <c r="H29" s="385">
        <f t="shared" si="9"/>
        <v>5.296421056115299E-2</v>
      </c>
      <c r="I29" s="385">
        <f t="shared" si="9"/>
        <v>1.9591998746035993E-2</v>
      </c>
      <c r="J29" s="385">
        <f t="shared" si="9"/>
        <v>-1.7803184510057374E-2</v>
      </c>
      <c r="K29" s="399">
        <f t="shared" si="9"/>
        <v>-6.6755691727534677E-2</v>
      </c>
      <c r="L29" s="386">
        <f t="shared" si="9"/>
        <v>0.14679340175955716</v>
      </c>
      <c r="M29" s="385">
        <f t="shared" si="9"/>
        <v>3.1169571012153018E-2</v>
      </c>
      <c r="N29" s="385">
        <f t="shared" si="9"/>
        <v>5.2964042161944717E-2</v>
      </c>
      <c r="O29" s="385">
        <f t="shared" si="9"/>
        <v>0.26823197519276548</v>
      </c>
      <c r="P29" s="387">
        <f t="shared" si="9"/>
        <v>7.7338249378292354E-2</v>
      </c>
      <c r="R29" s="136"/>
      <c r="S29" s="388">
        <f>(S28-R28)/R28</f>
        <v>1.9489744977940631E-2</v>
      </c>
      <c r="U29" s="388">
        <f>(U28-T28)/T28</f>
        <v>2.0103911700936179E-2</v>
      </c>
    </row>
    <row r="30" spans="1:37" ht="27.75" customHeight="1" x14ac:dyDescent="0.25">
      <c r="A30" s="129" t="s">
        <v>55</v>
      </c>
      <c r="B30" s="133">
        <v>575.60500000000002</v>
      </c>
      <c r="C30" s="174">
        <v>741.03499999999963</v>
      </c>
      <c r="D30" s="174">
        <v>1388.8809999999992</v>
      </c>
      <c r="E30" s="174">
        <v>899.43600000000015</v>
      </c>
      <c r="F30" s="174">
        <v>1170.3490000000002</v>
      </c>
      <c r="G30" s="174">
        <v>1022.7370000000001</v>
      </c>
      <c r="H30" s="174">
        <v>1030.066</v>
      </c>
      <c r="I30" s="174">
        <v>1010.02</v>
      </c>
      <c r="J30" s="174">
        <v>1183.202</v>
      </c>
      <c r="K30" s="130">
        <v>1121.55</v>
      </c>
      <c r="L30" s="382">
        <v>1027.2</v>
      </c>
      <c r="M30" s="174">
        <v>1322.664</v>
      </c>
      <c r="N30" s="174">
        <v>1463.875</v>
      </c>
      <c r="O30" s="174">
        <v>1908.0899999999986</v>
      </c>
      <c r="P30" s="383">
        <v>2403.679000000001</v>
      </c>
      <c r="Q30" s="118"/>
      <c r="R30" s="133">
        <v>1349.8460000000005</v>
      </c>
      <c r="S30" s="167">
        <v>1134.4390000000001</v>
      </c>
      <c r="T30" s="130">
        <v>2144.8880000000004</v>
      </c>
      <c r="U30" s="167">
        <v>2188.2719999999999</v>
      </c>
    </row>
    <row r="31" spans="1:37" ht="27.75" customHeight="1" thickBot="1" x14ac:dyDescent="0.3">
      <c r="A31" s="131" t="s">
        <v>54</v>
      </c>
      <c r="B31" s="134"/>
      <c r="C31" s="389">
        <f t="shared" ref="C31:P31" si="10">(C30-B30)/B30</f>
        <v>0.28740195099069604</v>
      </c>
      <c r="D31" s="389">
        <f t="shared" si="10"/>
        <v>0.87424480625071677</v>
      </c>
      <c r="E31" s="389">
        <f t="shared" si="10"/>
        <v>-0.35240240164564085</v>
      </c>
      <c r="F31" s="389">
        <f t="shared" si="10"/>
        <v>0.30120319844880566</v>
      </c>
      <c r="G31" s="389">
        <f t="shared" si="10"/>
        <v>-0.12612648022085726</v>
      </c>
      <c r="H31" s="389">
        <f t="shared" si="10"/>
        <v>7.1660651760911652E-3</v>
      </c>
      <c r="I31" s="389">
        <f t="shared" si="10"/>
        <v>-1.9460888913914301E-2</v>
      </c>
      <c r="J31" s="389">
        <f t="shared" si="10"/>
        <v>0.17146393140729888</v>
      </c>
      <c r="K31" s="400">
        <f t="shared" si="10"/>
        <v>-5.2106064729437615E-2</v>
      </c>
      <c r="L31" s="390">
        <f t="shared" si="10"/>
        <v>-8.4124648923364909E-2</v>
      </c>
      <c r="M31" s="389">
        <f t="shared" si="10"/>
        <v>0.28764018691588777</v>
      </c>
      <c r="N31" s="389">
        <f t="shared" si="10"/>
        <v>0.10676256403742751</v>
      </c>
      <c r="O31" s="389">
        <f t="shared" si="10"/>
        <v>0.30345145589616501</v>
      </c>
      <c r="P31" s="391">
        <f t="shared" si="10"/>
        <v>0.25973041103931305</v>
      </c>
      <c r="Q31" s="15"/>
      <c r="R31" s="134"/>
      <c r="S31" s="392">
        <f>(S30-R30)/R30</f>
        <v>-0.15957894456108349</v>
      </c>
      <c r="T31" s="393"/>
      <c r="U31" s="392">
        <f>(U30-T30)/T30</f>
        <v>2.0226697151552692E-2</v>
      </c>
    </row>
    <row r="32" spans="1:37" ht="27.75" customHeight="1" x14ac:dyDescent="0.25">
      <c r="A32" s="13" t="s">
        <v>58</v>
      </c>
      <c r="B32" s="24">
        <f>(B28-B30)</f>
        <v>203117.0239999998</v>
      </c>
      <c r="C32" s="175">
        <f t="shared" ref="C32:P32" si="11">(C28-C30)</f>
        <v>204244.86400000018</v>
      </c>
      <c r="D32" s="175">
        <f t="shared" si="11"/>
        <v>198400.41200000027</v>
      </c>
      <c r="E32" s="175">
        <f t="shared" si="11"/>
        <v>227324.11700000009</v>
      </c>
      <c r="F32" s="175">
        <f t="shared" si="11"/>
        <v>264760.33899999998</v>
      </c>
      <c r="G32" s="175">
        <f t="shared" si="11"/>
        <v>296419.00400000002</v>
      </c>
      <c r="H32" s="175">
        <f t="shared" si="11"/>
        <v>312165.44199999998</v>
      </c>
      <c r="I32" s="175">
        <f t="shared" si="11"/>
        <v>318321.61400000006</v>
      </c>
      <c r="J32" s="175">
        <f t="shared" si="11"/>
        <v>312463.31199999998</v>
      </c>
      <c r="K32" s="137">
        <f t="shared" si="11"/>
        <v>291587.27400000009</v>
      </c>
      <c r="L32" s="394">
        <f t="shared" si="11"/>
        <v>334649.34799999959</v>
      </c>
      <c r="M32" s="175">
        <f t="shared" si="11"/>
        <v>344816.77799999999</v>
      </c>
      <c r="N32" s="175">
        <f t="shared" si="11"/>
        <v>363008.511</v>
      </c>
      <c r="O32" s="175">
        <f t="shared" si="11"/>
        <v>460327.44400000002</v>
      </c>
      <c r="P32" s="175">
        <f t="shared" si="11"/>
        <v>495580.34200000018</v>
      </c>
      <c r="R32" s="135">
        <f>R28-R30</f>
        <v>189258.95900000006</v>
      </c>
      <c r="S32" s="160">
        <f>S28-S30</f>
        <v>193189.28300000005</v>
      </c>
      <c r="T32" s="137">
        <f>T28-T30</f>
        <v>489666.71300000016</v>
      </c>
      <c r="U32" s="160">
        <f>U28-U30</f>
        <v>499510.6660000002</v>
      </c>
    </row>
    <row r="33" spans="1:21" ht="27.75" customHeight="1" thickBot="1" x14ac:dyDescent="0.3">
      <c r="A33" s="131" t="s">
        <v>54</v>
      </c>
      <c r="B33" s="134"/>
      <c r="C33" s="389">
        <f t="shared" ref="C33:P33" si="12">(C32-B32)/B32</f>
        <v>5.5526611102788507E-3</v>
      </c>
      <c r="D33" s="389">
        <f t="shared" si="12"/>
        <v>-2.8614927619427914E-2</v>
      </c>
      <c r="E33" s="389">
        <f t="shared" si="12"/>
        <v>0.14578450068944299</v>
      </c>
      <c r="F33" s="389">
        <f t="shared" si="12"/>
        <v>0.16468213973091064</v>
      </c>
      <c r="G33" s="389">
        <f t="shared" si="12"/>
        <v>0.11957480157177182</v>
      </c>
      <c r="H33" s="389">
        <f t="shared" si="12"/>
        <v>5.3122228290059179E-2</v>
      </c>
      <c r="I33" s="389">
        <f t="shared" si="12"/>
        <v>1.972086327223908E-2</v>
      </c>
      <c r="J33" s="389">
        <f t="shared" si="12"/>
        <v>-1.840372045864307E-2</v>
      </c>
      <c r="K33" s="400">
        <f t="shared" si="12"/>
        <v>-6.6811165337708145E-2</v>
      </c>
      <c r="L33" s="390">
        <f t="shared" si="12"/>
        <v>0.14768159600819714</v>
      </c>
      <c r="M33" s="389">
        <f t="shared" si="12"/>
        <v>3.038233918806384E-2</v>
      </c>
      <c r="N33" s="389">
        <f t="shared" si="12"/>
        <v>5.2757679326149283E-2</v>
      </c>
      <c r="O33" s="389">
        <f t="shared" si="12"/>
        <v>0.26808994844751732</v>
      </c>
      <c r="P33" s="391">
        <f t="shared" si="12"/>
        <v>7.6582220894047232E-2</v>
      </c>
      <c r="Q33" s="15"/>
      <c r="R33" s="134"/>
      <c r="S33" s="392">
        <f>(S32-R32)/R32</f>
        <v>2.0766911224530154E-2</v>
      </c>
      <c r="T33" s="393"/>
      <c r="U33" s="392">
        <f>(U32-T32)/T32</f>
        <v>2.0103373863601864E-2</v>
      </c>
    </row>
    <row r="34" spans="1:21" ht="27.75" hidden="1" customHeight="1" thickBot="1" x14ac:dyDescent="0.3">
      <c r="A34" s="124" t="s">
        <v>61</v>
      </c>
      <c r="B34" s="395">
        <f>(B28/B30)</f>
        <v>353.87571164253228</v>
      </c>
      <c r="C34" s="396">
        <f>(C28/C30)</f>
        <v>276.62107592758815</v>
      </c>
      <c r="D34" s="396">
        <f>(D28/D30)</f>
        <v>143.84910802293385</v>
      </c>
      <c r="E34" s="396">
        <f>(E28/E30)</f>
        <v>253.74073641704362</v>
      </c>
      <c r="F34" s="121">
        <f>(F28/F30)</f>
        <v>227.22340771855227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>
        <f>(R28/R30)</f>
        <v>141.20781555821924</v>
      </c>
      <c r="S34" s="397">
        <f>(S28/S30)</f>
        <v>171.29499426588831</v>
      </c>
    </row>
    <row r="36" spans="1:21" x14ac:dyDescent="0.25">
      <c r="A36" s="8" t="s">
        <v>70</v>
      </c>
    </row>
  </sheetData>
  <mergeCells count="54"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  <mergeCell ref="A25:A26"/>
    <mergeCell ref="B25:B26"/>
    <mergeCell ref="C25:C26"/>
    <mergeCell ref="D25:D26"/>
    <mergeCell ref="E25:E26"/>
    <mergeCell ref="F25:F26"/>
    <mergeCell ref="M14:M15"/>
    <mergeCell ref="N14:N15"/>
    <mergeCell ref="O14:O15"/>
    <mergeCell ref="P14:P15"/>
    <mergeCell ref="F14:F15"/>
    <mergeCell ref="R14:S14"/>
    <mergeCell ref="T14:U14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F3:F4"/>
    <mergeCell ref="A3:A4"/>
    <mergeCell ref="B3:B4"/>
    <mergeCell ref="C3:C4"/>
    <mergeCell ref="D3:D4"/>
    <mergeCell ref="E3:E4"/>
  </mergeCells>
  <conditionalFormatting sqref="R12:S12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B12:P12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B23:P23">
    <cfRule type="cellIs" dxfId="15" priority="61" operator="greaterThan">
      <formula>0</formula>
    </cfRule>
    <cfRule type="cellIs" dxfId="14" priority="62" operator="lessThan">
      <formula>0</formula>
    </cfRule>
  </conditionalFormatting>
  <conditionalFormatting sqref="R23:S23">
    <cfRule type="cellIs" dxfId="13" priority="63" operator="greaterThan">
      <formula>0</formula>
    </cfRule>
    <cfRule type="cellIs" dxfId="12" priority="64" operator="lessThan">
      <formula>0</formula>
    </cfRule>
  </conditionalFormatting>
  <conditionalFormatting sqref="R34:S34">
    <cfRule type="cellIs" dxfId="11" priority="59" operator="greaterThan">
      <formula>0</formula>
    </cfRule>
    <cfRule type="cellIs" dxfId="10" priority="60" operator="lessThan">
      <formula>0</formula>
    </cfRule>
  </conditionalFormatting>
  <conditionalFormatting sqref="B34:P34">
    <cfRule type="cellIs" dxfId="9" priority="57" operator="greaterThan">
      <formula>0</formula>
    </cfRule>
    <cfRule type="cellIs" dxfId="8" priority="58" operator="lessThan">
      <formula>0</formula>
    </cfRule>
  </conditionalFormatting>
  <conditionalFormatting sqref="T12:U12">
    <cfRule type="cellIs" dxfId="7" priority="40" operator="greaterThan">
      <formula>0</formula>
    </cfRule>
    <cfRule type="cellIs" dxfId="6" priority="41" operator="lessThan">
      <formula>0</formula>
    </cfRule>
  </conditionalFormatting>
  <conditionalFormatting sqref="T23:U23">
    <cfRule type="cellIs" dxfId="5" priority="38" operator="greaterThan">
      <formula>0</formula>
    </cfRule>
    <cfRule type="cellIs" dxfId="4" priority="39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6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5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4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3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2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1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50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9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8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7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6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5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9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70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1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2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3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4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4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3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2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7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4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3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2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1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30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9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8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7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6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5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4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3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6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5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4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2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1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20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9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8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7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3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2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1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10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9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8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7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6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5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4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3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2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  <x14:conditionalFormatting xmlns:xm="http://schemas.microsoft.com/office/excel/2006/main">
          <x14:cfRule type="iconSet" priority="1" id="{AA5DD05D-83FC-402A-B43C-75002D81DA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W68"/>
  <sheetViews>
    <sheetView showGridLines="0" topLeftCell="AB46" workbookViewId="0">
      <selection activeCell="AV56" sqref="AV56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19"/>
  </cols>
  <sheetData>
    <row r="1" spans="1:49" ht="15.75" x14ac:dyDescent="0.25">
      <c r="A1" s="5" t="s">
        <v>99</v>
      </c>
    </row>
    <row r="3" spans="1:49" ht="15.75" thickBot="1" x14ac:dyDescent="0.3">
      <c r="O3" s="125" t="s">
        <v>1</v>
      </c>
      <c r="AE3" s="401">
        <v>1000</v>
      </c>
      <c r="AT3" s="401" t="s">
        <v>47</v>
      </c>
    </row>
    <row r="4" spans="1:49" ht="20.100000000000001" customHeight="1" x14ac:dyDescent="0.25">
      <c r="A4" s="437" t="s">
        <v>3</v>
      </c>
      <c r="B4" s="439" t="s">
        <v>72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  <c r="O4" s="442" t="s">
        <v>131</v>
      </c>
      <c r="Q4" s="440" t="s">
        <v>3</v>
      </c>
      <c r="R4" s="432" t="s">
        <v>72</v>
      </c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4"/>
      <c r="AE4" s="435" t="s">
        <v>131</v>
      </c>
      <c r="AG4" s="432" t="s">
        <v>72</v>
      </c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4"/>
      <c r="AT4" s="435" t="s">
        <v>131</v>
      </c>
    </row>
    <row r="5" spans="1:49" ht="20.100000000000001" customHeight="1" thickBot="1" x14ac:dyDescent="0.3">
      <c r="A5" s="438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3"/>
      <c r="Q5" s="441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36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204">
        <v>2018</v>
      </c>
      <c r="AP5" s="153">
        <v>2019</v>
      </c>
      <c r="AQ5" s="204">
        <v>2020</v>
      </c>
      <c r="AR5" s="153">
        <v>2021</v>
      </c>
      <c r="AS5" s="151">
        <v>2022</v>
      </c>
      <c r="AT5" s="436"/>
      <c r="AW5" s="402"/>
    </row>
    <row r="6" spans="1:49" ht="3" customHeight="1" thickBot="1" x14ac:dyDescent="0.3">
      <c r="A6" s="403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4"/>
      <c r="Q6" s="403"/>
      <c r="R6" s="405">
        <v>2010</v>
      </c>
      <c r="S6" s="405">
        <v>2011</v>
      </c>
      <c r="T6" s="405">
        <v>2012</v>
      </c>
      <c r="U6" s="405"/>
      <c r="V6" s="405"/>
      <c r="W6" s="405"/>
      <c r="X6" s="405"/>
      <c r="Y6" s="405"/>
      <c r="Z6" s="402"/>
      <c r="AA6" s="402"/>
      <c r="AB6" s="402"/>
      <c r="AC6" s="402"/>
      <c r="AD6" s="405"/>
      <c r="AE6" s="406"/>
      <c r="AG6" s="405"/>
      <c r="AH6" s="405"/>
      <c r="AI6" s="405"/>
      <c r="AJ6" s="405"/>
      <c r="AK6" s="405"/>
      <c r="AL6" s="405"/>
      <c r="AM6" s="405"/>
      <c r="AN6" s="405"/>
      <c r="AO6" s="402"/>
      <c r="AP6" s="402"/>
      <c r="AQ6" s="402"/>
      <c r="AR6" s="402"/>
      <c r="AS6" s="405"/>
      <c r="AT6" s="404"/>
    </row>
    <row r="7" spans="1:49" ht="20.100000000000001" customHeight="1" x14ac:dyDescent="0.25">
      <c r="A7" s="138" t="s">
        <v>73</v>
      </c>
      <c r="B7" s="133">
        <v>162618.44999999995</v>
      </c>
      <c r="C7" s="174">
        <v>156534.06999999998</v>
      </c>
      <c r="D7" s="174">
        <v>239190.1999999999</v>
      </c>
      <c r="E7" s="174">
        <v>213768.74999999997</v>
      </c>
      <c r="F7" s="174">
        <v>196345.2</v>
      </c>
      <c r="G7" s="174">
        <v>183217.2099999999</v>
      </c>
      <c r="H7" s="174">
        <v>164354.55999999982</v>
      </c>
      <c r="I7" s="174">
        <v>192935.97999999986</v>
      </c>
      <c r="J7" s="174">
        <v>211445.75</v>
      </c>
      <c r="K7" s="174">
        <v>219278.33000000005</v>
      </c>
      <c r="L7" s="174">
        <v>238978.52999999991</v>
      </c>
      <c r="M7" s="174">
        <v>227112.63999999996</v>
      </c>
      <c r="N7" s="130">
        <v>228321.50999999972</v>
      </c>
      <c r="O7" s="407">
        <f>IF(N7="","",(N7-M7)/M7)</f>
        <v>5.322777279149953E-3</v>
      </c>
      <c r="Q7" s="127" t="s">
        <v>73</v>
      </c>
      <c r="R7" s="133">
        <v>37448.925000000003</v>
      </c>
      <c r="S7" s="174">
        <v>38839.965999999986</v>
      </c>
      <c r="T7" s="174">
        <v>43280.928999999975</v>
      </c>
      <c r="U7" s="174">
        <v>45616.113000000012</v>
      </c>
      <c r="V7" s="174">
        <v>47446.346999999972</v>
      </c>
      <c r="W7" s="174">
        <v>44866.651000000042</v>
      </c>
      <c r="X7" s="174">
        <v>44731.008000000016</v>
      </c>
      <c r="Y7" s="174">
        <v>48635.341000000037</v>
      </c>
      <c r="Z7" s="174">
        <v>54050.858</v>
      </c>
      <c r="AA7" s="174">
        <v>57478.924000000043</v>
      </c>
      <c r="AB7" s="174">
        <v>63485.803999999982</v>
      </c>
      <c r="AC7" s="174">
        <v>59798.457000000039</v>
      </c>
      <c r="AD7" s="130">
        <v>63581.404999999999</v>
      </c>
      <c r="AE7" s="407">
        <f>IF(AD7="","",(AD7-AC7)/AC7)</f>
        <v>6.3261632319375025E-2</v>
      </c>
      <c r="AG7" s="142">
        <f t="shared" ref="AG7:AS22" si="0">(R7/B7)*10</f>
        <v>2.3028706152346192</v>
      </c>
      <c r="AH7" s="177">
        <f t="shared" si="0"/>
        <v>2.4812467982209876</v>
      </c>
      <c r="AI7" s="177">
        <f t="shared" si="0"/>
        <v>1.8094775204000828</v>
      </c>
      <c r="AJ7" s="177">
        <f t="shared" si="0"/>
        <v>2.1338999736865198</v>
      </c>
      <c r="AK7" s="177">
        <f t="shared" si="0"/>
        <v>2.4164760330275441</v>
      </c>
      <c r="AL7" s="177">
        <f t="shared" si="0"/>
        <v>2.4488229571883595</v>
      </c>
      <c r="AM7" s="177">
        <f t="shared" si="0"/>
        <v>2.7216164857245251</v>
      </c>
      <c r="AN7" s="177">
        <f t="shared" si="0"/>
        <v>2.5208020297717444</v>
      </c>
      <c r="AO7" s="177">
        <f t="shared" si="0"/>
        <v>2.5562518045408811</v>
      </c>
      <c r="AP7" s="177">
        <f t="shared" si="0"/>
        <v>2.6212769861937577</v>
      </c>
      <c r="AQ7" s="177">
        <f t="shared" si="0"/>
        <v>2.6565484355435616</v>
      </c>
      <c r="AR7" s="177">
        <f t="shared" si="0"/>
        <v>2.6329867417330908</v>
      </c>
      <c r="AS7" s="177">
        <f t="shared" si="0"/>
        <v>2.7847312765231838</v>
      </c>
      <c r="AT7" s="407">
        <f>IF(AS7="","",(AS7-AR7)/AR7)</f>
        <v>5.763209224905224E-2</v>
      </c>
      <c r="AW7"/>
    </row>
    <row r="8" spans="1:49" ht="20.100000000000001" customHeight="1" x14ac:dyDescent="0.25">
      <c r="A8" s="139" t="s">
        <v>74</v>
      </c>
      <c r="B8" s="135">
        <v>161664.07999999981</v>
      </c>
      <c r="C8" s="175">
        <v>214997.14</v>
      </c>
      <c r="D8" s="175">
        <v>230196.23999999993</v>
      </c>
      <c r="E8" s="175">
        <v>260171.31000000006</v>
      </c>
      <c r="F8" s="175">
        <v>219768.14999999994</v>
      </c>
      <c r="G8" s="175">
        <v>191622.89999999979</v>
      </c>
      <c r="H8" s="175">
        <v>187100.07000000012</v>
      </c>
      <c r="I8" s="175">
        <v>187560.18000000008</v>
      </c>
      <c r="J8" s="175">
        <v>245913.44</v>
      </c>
      <c r="K8" s="175">
        <v>226330.75999999989</v>
      </c>
      <c r="L8" s="175">
        <v>217081.86999999988</v>
      </c>
      <c r="M8" s="175">
        <v>232262.33999999988</v>
      </c>
      <c r="N8" s="137">
        <v>247250.19999999998</v>
      </c>
      <c r="O8" s="337">
        <f t="shared" ref="O8:O23" si="1">IF(N8="","",(N8-M8)/M8)</f>
        <v>6.4529876001421974E-2</v>
      </c>
      <c r="Q8" s="127" t="s">
        <v>74</v>
      </c>
      <c r="R8" s="135">
        <v>39208.55799999999</v>
      </c>
      <c r="S8" s="175">
        <v>43534.874999999993</v>
      </c>
      <c r="T8" s="175">
        <v>46936.957999999977</v>
      </c>
      <c r="U8" s="175">
        <v>51921.968000000052</v>
      </c>
      <c r="V8" s="175">
        <v>51933.389000000017</v>
      </c>
      <c r="W8" s="175">
        <v>46937.144999999968</v>
      </c>
      <c r="X8" s="175">
        <v>48461.340000000011</v>
      </c>
      <c r="Y8" s="175">
        <v>48751.319999999949</v>
      </c>
      <c r="Z8" s="175">
        <v>57358.343000000001</v>
      </c>
      <c r="AA8" s="175">
        <v>60378.147999999928</v>
      </c>
      <c r="AB8" s="175">
        <v>54982.760999999962</v>
      </c>
      <c r="AC8" s="175">
        <v>61210.272999999957</v>
      </c>
      <c r="AD8" s="137">
        <v>68575.718999999954</v>
      </c>
      <c r="AE8" s="337">
        <f t="shared" ref="AE8:AE23" si="2">IF(AD8="","",(AD8-AC8)/AC8)</f>
        <v>0.12033022626773779</v>
      </c>
      <c r="AG8" s="143">
        <f t="shared" si="0"/>
        <v>2.425310433832923</v>
      </c>
      <c r="AH8" s="178">
        <f t="shared" si="0"/>
        <v>2.0249048429202356</v>
      </c>
      <c r="AI8" s="178">
        <f t="shared" si="0"/>
        <v>2.0389975961379729</v>
      </c>
      <c r="AJ8" s="178">
        <f t="shared" si="0"/>
        <v>1.9956838438488873</v>
      </c>
      <c r="AK8" s="178">
        <f t="shared" si="0"/>
        <v>2.3630989749879605</v>
      </c>
      <c r="AL8" s="178">
        <f t="shared" si="0"/>
        <v>2.4494538492006965</v>
      </c>
      <c r="AM8" s="178">
        <f t="shared" si="0"/>
        <v>2.5901294424956642</v>
      </c>
      <c r="AN8" s="178">
        <f t="shared" si="0"/>
        <v>2.5992361491655602</v>
      </c>
      <c r="AO8" s="178">
        <f t="shared" si="0"/>
        <v>2.332460682100173</v>
      </c>
      <c r="AP8" s="178">
        <f t="shared" si="0"/>
        <v>2.6676951908790461</v>
      </c>
      <c r="AQ8" s="178">
        <f t="shared" si="0"/>
        <v>2.5328122058281508</v>
      </c>
      <c r="AR8" s="178">
        <f t="shared" si="0"/>
        <v>2.6353937965147511</v>
      </c>
      <c r="AS8" s="178">
        <f t="shared" ref="AS8" si="3">(AD8/N8)*10</f>
        <v>2.7735354309116822</v>
      </c>
      <c r="AT8" s="337">
        <f>IF(AS8="","",(AS8-AR8)/AR8)</f>
        <v>5.2417833941788984E-2</v>
      </c>
      <c r="AW8"/>
    </row>
    <row r="9" spans="1:49" ht="20.100000000000001" customHeight="1" x14ac:dyDescent="0.25">
      <c r="A9" s="139" t="s">
        <v>75</v>
      </c>
      <c r="B9" s="135">
        <v>247651.7600000001</v>
      </c>
      <c r="C9" s="175">
        <v>229392.75000000003</v>
      </c>
      <c r="D9" s="175">
        <v>306569.51000000007</v>
      </c>
      <c r="E9" s="175">
        <v>231638.53999999992</v>
      </c>
      <c r="F9" s="175">
        <v>216803.50000000012</v>
      </c>
      <c r="G9" s="175">
        <v>258485.74000000011</v>
      </c>
      <c r="H9" s="175">
        <v>249519.08999999994</v>
      </c>
      <c r="I9" s="175">
        <v>240693.52999999991</v>
      </c>
      <c r="J9" s="175">
        <v>242853</v>
      </c>
      <c r="K9" s="175">
        <v>231554.96000000011</v>
      </c>
      <c r="L9" s="175">
        <v>255533.76999999979</v>
      </c>
      <c r="M9" s="175">
        <v>311526.69999999966</v>
      </c>
      <c r="N9" s="137">
        <v>282485.78000000009</v>
      </c>
      <c r="O9" s="337">
        <f t="shared" si="1"/>
        <v>-9.3221287292548624E-2</v>
      </c>
      <c r="Q9" s="127" t="s">
        <v>75</v>
      </c>
      <c r="R9" s="135">
        <v>51168.47700000005</v>
      </c>
      <c r="S9" s="175">
        <v>49454.935999999994</v>
      </c>
      <c r="T9" s="175">
        <v>57419.120999999985</v>
      </c>
      <c r="U9" s="175">
        <v>50259.945</v>
      </c>
      <c r="V9" s="175">
        <v>50881.621999999916</v>
      </c>
      <c r="W9" s="175">
        <v>62257.105999999985</v>
      </c>
      <c r="X9" s="175">
        <v>56423.886000000035</v>
      </c>
      <c r="Y9" s="175">
        <v>66075.244999999908</v>
      </c>
      <c r="Z9" s="175">
        <v>64577.565999999999</v>
      </c>
      <c r="AA9" s="175">
        <v>61804.521999999954</v>
      </c>
      <c r="AB9" s="175">
        <v>66953.59299999995</v>
      </c>
      <c r="AC9" s="175">
        <v>86739.842000000106</v>
      </c>
      <c r="AD9" s="137">
        <v>80013.995999999883</v>
      </c>
      <c r="AE9" s="337">
        <f t="shared" si="2"/>
        <v>-7.7540445600537466E-2</v>
      </c>
      <c r="AG9" s="143">
        <f t="shared" si="0"/>
        <v>2.0661463096406028</v>
      </c>
      <c r="AH9" s="178">
        <f t="shared" si="0"/>
        <v>2.1559066709824086</v>
      </c>
      <c r="AI9" s="178">
        <f t="shared" si="0"/>
        <v>1.8729560222737081</v>
      </c>
      <c r="AJ9" s="178">
        <f t="shared" si="0"/>
        <v>2.1697574591861963</v>
      </c>
      <c r="AK9" s="178">
        <f t="shared" si="0"/>
        <v>2.3469003959806871</v>
      </c>
      <c r="AL9" s="178">
        <f t="shared" si="0"/>
        <v>2.4085315499415931</v>
      </c>
      <c r="AM9" s="178">
        <f t="shared" si="0"/>
        <v>2.2613053774763308</v>
      </c>
      <c r="AN9" s="178">
        <f t="shared" si="0"/>
        <v>2.7452023741560456</v>
      </c>
      <c r="AO9" s="178">
        <f t="shared" si="0"/>
        <v>2.6591216085450871</v>
      </c>
      <c r="AP9" s="178">
        <f t="shared" si="0"/>
        <v>2.6691081028883996</v>
      </c>
      <c r="AQ9" s="178">
        <f t="shared" si="0"/>
        <v>2.6201465661466194</v>
      </c>
      <c r="AR9" s="178">
        <f t="shared" si="0"/>
        <v>2.7843469596667059</v>
      </c>
      <c r="AS9" s="178">
        <f>(AD9/N9)*10</f>
        <v>2.8324964180497814</v>
      </c>
      <c r="AT9" s="337">
        <f>IF(AS9="","",(AS9-AR9)/AR9)</f>
        <v>1.7292908922830193E-2</v>
      </c>
      <c r="AW9"/>
    </row>
    <row r="10" spans="1:49" ht="20.100000000000001" customHeight="1" x14ac:dyDescent="0.25">
      <c r="A10" s="139" t="s">
        <v>76</v>
      </c>
      <c r="B10" s="135">
        <v>215335.86</v>
      </c>
      <c r="C10" s="175">
        <v>234500.52</v>
      </c>
      <c r="D10" s="175">
        <v>245047.83999999971</v>
      </c>
      <c r="E10" s="175">
        <v>295201.40999999992</v>
      </c>
      <c r="F10" s="175">
        <v>217619.5400000001</v>
      </c>
      <c r="G10" s="175">
        <v>264598.62000000005</v>
      </c>
      <c r="H10" s="175">
        <v>251369.34000000005</v>
      </c>
      <c r="I10" s="175">
        <v>225265.57000000021</v>
      </c>
      <c r="J10" s="175">
        <v>280278.36</v>
      </c>
      <c r="K10" s="175">
        <v>242604.24999999974</v>
      </c>
      <c r="L10" s="175">
        <v>221930.11999999973</v>
      </c>
      <c r="M10" s="175">
        <v>287139.19999999955</v>
      </c>
      <c r="N10" s="137">
        <v>260637.10999999967</v>
      </c>
      <c r="O10" s="337">
        <f t="shared" si="1"/>
        <v>-9.2297011345019844E-2</v>
      </c>
      <c r="Q10" s="127" t="s">
        <v>76</v>
      </c>
      <c r="R10" s="135">
        <v>46025.074999999961</v>
      </c>
      <c r="S10" s="175">
        <v>44904.889000000003</v>
      </c>
      <c r="T10" s="175">
        <v>48943.746000000036</v>
      </c>
      <c r="U10" s="175">
        <v>56740.441000000035</v>
      </c>
      <c r="V10" s="175">
        <v>53780.95900000001</v>
      </c>
      <c r="W10" s="175">
        <v>62171.204999999944</v>
      </c>
      <c r="X10" s="175">
        <v>54315.156000000032</v>
      </c>
      <c r="Y10" s="175">
        <v>53392.404000000024</v>
      </c>
      <c r="Z10" s="175">
        <v>64781.760000000002</v>
      </c>
      <c r="AA10" s="175">
        <v>61456.496999999916</v>
      </c>
      <c r="AB10" s="175">
        <v>59545.284999999967</v>
      </c>
      <c r="AC10" s="175">
        <v>77211.85000000002</v>
      </c>
      <c r="AD10" s="137">
        <v>72746.077999999965</v>
      </c>
      <c r="AE10" s="337">
        <f t="shared" si="2"/>
        <v>-5.783790959548378E-2</v>
      </c>
      <c r="AG10" s="143">
        <f t="shared" si="0"/>
        <v>2.1373623046342565</v>
      </c>
      <c r="AH10" s="178">
        <f t="shared" si="0"/>
        <v>1.914916393362369</v>
      </c>
      <c r="AI10" s="178">
        <f t="shared" si="0"/>
        <v>1.9973139122548518</v>
      </c>
      <c r="AJ10" s="178">
        <f t="shared" si="0"/>
        <v>1.9220924791653282</v>
      </c>
      <c r="AK10" s="178">
        <f t="shared" si="0"/>
        <v>2.4713295046942929</v>
      </c>
      <c r="AL10" s="178">
        <f t="shared" si="0"/>
        <v>2.3496420729631899</v>
      </c>
      <c r="AM10" s="178">
        <f t="shared" si="0"/>
        <v>2.160770919794754</v>
      </c>
      <c r="AN10" s="178">
        <f t="shared" si="0"/>
        <v>2.3701981621070618</v>
      </c>
      <c r="AO10" s="178">
        <f t="shared" si="0"/>
        <v>2.3113364870552262</v>
      </c>
      <c r="AP10" s="178">
        <f t="shared" si="0"/>
        <v>2.5331995214428424</v>
      </c>
      <c r="AQ10" s="178">
        <f t="shared" si="0"/>
        <v>2.6830646061021386</v>
      </c>
      <c r="AR10" s="178">
        <f t="shared" si="0"/>
        <v>2.6890041485105529</v>
      </c>
      <c r="AS10" s="178">
        <f>(AD10/N10)*10</f>
        <v>2.7910867335814178</v>
      </c>
      <c r="AT10" s="337">
        <f>IF(AS10="","",(AS10-AR10)/AR10)</f>
        <v>3.7962970465258934E-2</v>
      </c>
      <c r="AW10"/>
    </row>
    <row r="11" spans="1:49" ht="20.100000000000001" customHeight="1" x14ac:dyDescent="0.25">
      <c r="A11" s="139" t="s">
        <v>77</v>
      </c>
      <c r="B11" s="135">
        <v>222013.68</v>
      </c>
      <c r="C11" s="175">
        <v>263893.25999999989</v>
      </c>
      <c r="D11" s="175">
        <v>299190.6300000003</v>
      </c>
      <c r="E11" s="175">
        <v>256106.34999999966</v>
      </c>
      <c r="F11" s="175">
        <v>230811.05</v>
      </c>
      <c r="G11" s="175">
        <v>216672.04999999973</v>
      </c>
      <c r="H11" s="175">
        <v>236802.16999999972</v>
      </c>
      <c r="I11" s="175">
        <v>260243.39000000019</v>
      </c>
      <c r="J11" s="175">
        <v>262127.07</v>
      </c>
      <c r="K11" s="175">
        <v>281547.48000000021</v>
      </c>
      <c r="L11" s="175">
        <v>229388.94999999992</v>
      </c>
      <c r="M11" s="175">
        <v>289737.4499999996</v>
      </c>
      <c r="N11" s="137">
        <v>272353.90000000031</v>
      </c>
      <c r="O11" s="337">
        <f t="shared" si="1"/>
        <v>-5.9997594373800534E-2</v>
      </c>
      <c r="Q11" s="127" t="s">
        <v>77</v>
      </c>
      <c r="R11" s="135">
        <v>47205.19600000004</v>
      </c>
      <c r="S11" s="175">
        <v>52842.769000000008</v>
      </c>
      <c r="T11" s="175">
        <v>54431.923000000046</v>
      </c>
      <c r="U11" s="175">
        <v>55981.48</v>
      </c>
      <c r="V11" s="175">
        <v>55053.410000000054</v>
      </c>
      <c r="W11" s="175">
        <v>55267.650999999962</v>
      </c>
      <c r="X11" s="175">
        <v>56035.015999999938</v>
      </c>
      <c r="Y11" s="175">
        <v>66317.002000000022</v>
      </c>
      <c r="Z11" s="175">
        <v>64324.446000000004</v>
      </c>
      <c r="AA11" s="175">
        <v>68453.83000000006</v>
      </c>
      <c r="AB11" s="175">
        <v>58256.008000000045</v>
      </c>
      <c r="AC11" s="175">
        <v>77243.608000000022</v>
      </c>
      <c r="AD11" s="137">
        <v>76902.529999999926</v>
      </c>
      <c r="AE11" s="337">
        <f t="shared" si="2"/>
        <v>-4.4156145580369031E-3</v>
      </c>
      <c r="AG11" s="143">
        <f t="shared" si="0"/>
        <v>2.1262291584914967</v>
      </c>
      <c r="AH11" s="178">
        <f t="shared" si="0"/>
        <v>2.002429656596763</v>
      </c>
      <c r="AI11" s="178">
        <f t="shared" si="0"/>
        <v>1.8193057382846511</v>
      </c>
      <c r="AJ11" s="178">
        <f t="shared" si="0"/>
        <v>2.185868487837185</v>
      </c>
      <c r="AK11" s="178">
        <f t="shared" si="0"/>
        <v>2.3852155258597914</v>
      </c>
      <c r="AL11" s="178">
        <f t="shared" si="0"/>
        <v>2.5507512851796084</v>
      </c>
      <c r="AM11" s="178">
        <f t="shared" si="0"/>
        <v>2.366321896458973</v>
      </c>
      <c r="AN11" s="178">
        <f t="shared" si="0"/>
        <v>2.5482684497769559</v>
      </c>
      <c r="AO11" s="178">
        <f t="shared" si="0"/>
        <v>2.4539413651554569</v>
      </c>
      <c r="AP11" s="178">
        <f t="shared" si="0"/>
        <v>2.4313423085868151</v>
      </c>
      <c r="AQ11" s="178">
        <f t="shared" si="0"/>
        <v>2.5396170129380713</v>
      </c>
      <c r="AR11" s="178">
        <f t="shared" si="0"/>
        <v>2.6659863265863675</v>
      </c>
      <c r="AS11" s="178">
        <f>(AD11/N11)*10</f>
        <v>2.823625070175233</v>
      </c>
      <c r="AT11" s="337">
        <f>IF(AS11="","",(AS11-AR11)/AR11)</f>
        <v>5.912961443831271E-2</v>
      </c>
      <c r="AW11"/>
    </row>
    <row r="12" spans="1:49" ht="20.100000000000001" customHeight="1" x14ac:dyDescent="0.25">
      <c r="A12" s="139" t="s">
        <v>78</v>
      </c>
      <c r="B12" s="135">
        <v>215680.73000000007</v>
      </c>
      <c r="C12" s="175">
        <v>298357.37000000005</v>
      </c>
      <c r="D12" s="175">
        <v>243274.90999999974</v>
      </c>
      <c r="E12" s="175">
        <v>242334.35000000021</v>
      </c>
      <c r="F12" s="175">
        <v>229301.40999999997</v>
      </c>
      <c r="G12" s="175">
        <v>227631.27999999985</v>
      </c>
      <c r="H12" s="175">
        <v>210795.03999999986</v>
      </c>
      <c r="I12" s="175">
        <v>279141.12000000017</v>
      </c>
      <c r="J12" s="175">
        <v>254074.62</v>
      </c>
      <c r="K12" s="175">
        <v>214797.02000000022</v>
      </c>
      <c r="L12" s="175">
        <v>270265.60999999958</v>
      </c>
      <c r="M12" s="175">
        <v>280981.16999999975</v>
      </c>
      <c r="N12" s="137"/>
      <c r="O12" s="337" t="str">
        <f t="shared" si="1"/>
        <v/>
      </c>
      <c r="Q12" s="127" t="s">
        <v>78</v>
      </c>
      <c r="R12" s="135">
        <v>45837.497000000039</v>
      </c>
      <c r="S12" s="175">
        <v>51105.701000000001</v>
      </c>
      <c r="T12" s="175">
        <v>50899.00499999999</v>
      </c>
      <c r="U12" s="175">
        <v>50438.382000000049</v>
      </c>
      <c r="V12" s="175">
        <v>52151.921999999926</v>
      </c>
      <c r="W12" s="175">
        <v>56091.163000000008</v>
      </c>
      <c r="X12" s="175">
        <v>52714.073000000055</v>
      </c>
      <c r="Y12" s="175">
        <v>64528.730000000025</v>
      </c>
      <c r="Z12" s="175">
        <v>62742.375</v>
      </c>
      <c r="AA12" s="175">
        <v>55571.388000000043</v>
      </c>
      <c r="AB12" s="175">
        <v>66351.210999999865</v>
      </c>
      <c r="AC12" s="175">
        <v>74566.506000000139</v>
      </c>
      <c r="AD12" s="137"/>
      <c r="AE12" s="337" t="str">
        <f t="shared" si="2"/>
        <v/>
      </c>
      <c r="AG12" s="143">
        <f t="shared" si="0"/>
        <v>2.1252476751168277</v>
      </c>
      <c r="AH12" s="178">
        <f t="shared" si="0"/>
        <v>1.7129022487361378</v>
      </c>
      <c r="AI12" s="178">
        <f t="shared" si="0"/>
        <v>2.0922422702776888</v>
      </c>
      <c r="AJ12" s="178">
        <f t="shared" si="0"/>
        <v>2.0813550369561726</v>
      </c>
      <c r="AK12" s="178">
        <f t="shared" si="0"/>
        <v>2.2743829617096525</v>
      </c>
      <c r="AL12" s="178">
        <f t="shared" si="0"/>
        <v>2.4641236916121563</v>
      </c>
      <c r="AM12" s="178">
        <f t="shared" si="0"/>
        <v>2.5007264402426213</v>
      </c>
      <c r="AN12" s="178">
        <f t="shared" si="0"/>
        <v>2.3116884391665402</v>
      </c>
      <c r="AO12" s="178">
        <f t="shared" si="0"/>
        <v>2.469446771188716</v>
      </c>
      <c r="AP12" s="178">
        <f t="shared" si="0"/>
        <v>2.5871582389737058</v>
      </c>
      <c r="AQ12" s="178">
        <f t="shared" si="0"/>
        <v>2.4550371392053902</v>
      </c>
      <c r="AR12" s="178">
        <f t="shared" si="0"/>
        <v>2.6537901454392907</v>
      </c>
      <c r="AS12" s="178"/>
      <c r="AT12" s="337"/>
      <c r="AW12"/>
    </row>
    <row r="13" spans="1:49" ht="20.100000000000001" customHeight="1" x14ac:dyDescent="0.25">
      <c r="A13" s="139" t="s">
        <v>79</v>
      </c>
      <c r="B13" s="135">
        <v>248639.30000000008</v>
      </c>
      <c r="C13" s="175">
        <v>301296.24000000011</v>
      </c>
      <c r="D13" s="175">
        <v>302219.03000000003</v>
      </c>
      <c r="E13" s="175">
        <v>271364.13999999984</v>
      </c>
      <c r="F13" s="175">
        <v>280219.00999999989</v>
      </c>
      <c r="G13" s="175">
        <v>268822.42000000004</v>
      </c>
      <c r="H13" s="175">
        <v>250739.99</v>
      </c>
      <c r="I13" s="175">
        <v>253691.20000000013</v>
      </c>
      <c r="J13" s="175">
        <v>257419.71</v>
      </c>
      <c r="K13" s="175">
        <v>275641.55999999971</v>
      </c>
      <c r="L13" s="175">
        <v>333531.0900000002</v>
      </c>
      <c r="M13" s="175">
        <v>287187.74000000022</v>
      </c>
      <c r="N13" s="137"/>
      <c r="O13" s="337" t="str">
        <f t="shared" si="1"/>
        <v/>
      </c>
      <c r="Q13" s="127" t="s">
        <v>79</v>
      </c>
      <c r="R13" s="135">
        <v>54364.509000000027</v>
      </c>
      <c r="S13" s="175">
        <v>59788.318999999996</v>
      </c>
      <c r="T13" s="175">
        <v>62714.63899999993</v>
      </c>
      <c r="U13" s="175">
        <v>65018.055000000037</v>
      </c>
      <c r="V13" s="175">
        <v>69122.01800000004</v>
      </c>
      <c r="W13" s="175">
        <v>69013.110000000117</v>
      </c>
      <c r="X13" s="175">
        <v>62444.103999999985</v>
      </c>
      <c r="Y13" s="175">
        <v>64721.649999999972</v>
      </c>
      <c r="Z13" s="175">
        <v>68976.123999999996</v>
      </c>
      <c r="AA13" s="175">
        <v>78608.732000000018</v>
      </c>
      <c r="AB13" s="175">
        <v>87158.587</v>
      </c>
      <c r="AC13" s="175">
        <v>82701.739000000161</v>
      </c>
      <c r="AD13" s="137"/>
      <c r="AE13" s="337" t="str">
        <f t="shared" si="2"/>
        <v/>
      </c>
      <c r="AG13" s="143">
        <f t="shared" si="0"/>
        <v>2.1864809384518056</v>
      </c>
      <c r="AH13" s="178">
        <f t="shared" si="0"/>
        <v>1.9843699011975713</v>
      </c>
      <c r="AI13" s="178">
        <f t="shared" si="0"/>
        <v>2.0751386502696381</v>
      </c>
      <c r="AJ13" s="178">
        <f t="shared" si="0"/>
        <v>2.3959707793373171</v>
      </c>
      <c r="AK13" s="178">
        <f t="shared" si="0"/>
        <v>2.4667140890976693</v>
      </c>
      <c r="AL13" s="178">
        <f t="shared" si="0"/>
        <v>2.5672378814237335</v>
      </c>
      <c r="AM13" s="178">
        <f t="shared" si="0"/>
        <v>2.490392697231901</v>
      </c>
      <c r="AN13" s="178">
        <f t="shared" si="0"/>
        <v>2.5511980707253517</v>
      </c>
      <c r="AO13" s="178">
        <f t="shared" si="0"/>
        <v>2.6795199171034727</v>
      </c>
      <c r="AP13" s="178">
        <f t="shared" si="0"/>
        <v>2.8518461439559442</v>
      </c>
      <c r="AQ13" s="178">
        <f t="shared" si="0"/>
        <v>2.6132072725214295</v>
      </c>
      <c r="AR13" s="178">
        <f t="shared" si="0"/>
        <v>2.8797099416569836</v>
      </c>
      <c r="AS13" s="178"/>
      <c r="AT13" s="337"/>
      <c r="AW13"/>
    </row>
    <row r="14" spans="1:49" ht="20.100000000000001" customHeight="1" x14ac:dyDescent="0.25">
      <c r="A14" s="139" t="s">
        <v>80</v>
      </c>
      <c r="B14" s="135">
        <v>188089.6999999999</v>
      </c>
      <c r="C14" s="175">
        <v>220263.89</v>
      </c>
      <c r="D14" s="175">
        <v>238438.41000000006</v>
      </c>
      <c r="E14" s="175">
        <v>192903.74999999985</v>
      </c>
      <c r="F14" s="175">
        <v>168311.4199999999</v>
      </c>
      <c r="G14" s="175">
        <v>186814.79000000024</v>
      </c>
      <c r="H14" s="175">
        <v>210170.4499999999</v>
      </c>
      <c r="I14" s="175">
        <v>215685.8899999999</v>
      </c>
      <c r="J14" s="175">
        <v>216097.52</v>
      </c>
      <c r="K14" s="175">
        <v>196206.75000000006</v>
      </c>
      <c r="L14" s="175">
        <v>214684.44000000015</v>
      </c>
      <c r="M14" s="175">
        <v>235940.3999999997</v>
      </c>
      <c r="N14" s="137"/>
      <c r="O14" s="337" t="str">
        <f t="shared" si="1"/>
        <v/>
      </c>
      <c r="Q14" s="127" t="s">
        <v>80</v>
      </c>
      <c r="R14" s="135">
        <v>39184.329000000012</v>
      </c>
      <c r="S14" s="175">
        <v>43186.20999999997</v>
      </c>
      <c r="T14" s="175">
        <v>48896.256000000016</v>
      </c>
      <c r="U14" s="175">
        <v>49231.409</v>
      </c>
      <c r="V14" s="175">
        <v>41790.908999999992</v>
      </c>
      <c r="W14" s="175">
        <v>45062.92500000001</v>
      </c>
      <c r="X14" s="175">
        <v>49976.91399999999</v>
      </c>
      <c r="Y14" s="175">
        <v>51045.44799999996</v>
      </c>
      <c r="Z14" s="175">
        <v>55934.430999999997</v>
      </c>
      <c r="AA14" s="175">
        <v>52837.047999999988</v>
      </c>
      <c r="AB14" s="175">
        <v>57801.853999999985</v>
      </c>
      <c r="AC14" s="175">
        <v>61137.436999999954</v>
      </c>
      <c r="AD14" s="137"/>
      <c r="AE14" s="337" t="str">
        <f t="shared" si="2"/>
        <v/>
      </c>
      <c r="AG14" s="143">
        <f t="shared" si="0"/>
        <v>2.0832788291969222</v>
      </c>
      <c r="AH14" s="178">
        <f t="shared" si="0"/>
        <v>1.9606577364996127</v>
      </c>
      <c r="AI14" s="178">
        <f t="shared" si="0"/>
        <v>2.0506870516373601</v>
      </c>
      <c r="AJ14" s="178">
        <f t="shared" si="0"/>
        <v>2.5521229628765663</v>
      </c>
      <c r="AK14" s="178">
        <f t="shared" si="0"/>
        <v>2.4829514836248197</v>
      </c>
      <c r="AL14" s="178">
        <f t="shared" si="0"/>
        <v>2.412171166961671</v>
      </c>
      <c r="AM14" s="178">
        <f t="shared" si="0"/>
        <v>2.3779229668109867</v>
      </c>
      <c r="AN14" s="178">
        <f t="shared" si="0"/>
        <v>2.3666568081945454</v>
      </c>
      <c r="AO14" s="178">
        <f t="shared" si="0"/>
        <v>2.5883883813196928</v>
      </c>
      <c r="AP14" s="178">
        <f t="shared" si="0"/>
        <v>2.692927129163496</v>
      </c>
      <c r="AQ14" s="178">
        <f t="shared" si="0"/>
        <v>2.6924100321383304</v>
      </c>
      <c r="AR14" s="178">
        <f t="shared" si="0"/>
        <v>2.5912237582033444</v>
      </c>
      <c r="AS14" s="178"/>
      <c r="AT14" s="337"/>
      <c r="AW14"/>
    </row>
    <row r="15" spans="1:49" ht="20.100000000000001" customHeight="1" x14ac:dyDescent="0.25">
      <c r="A15" s="139" t="s">
        <v>81</v>
      </c>
      <c r="B15" s="135">
        <v>276286.43999999977</v>
      </c>
      <c r="C15" s="175">
        <v>291231.52999999991</v>
      </c>
      <c r="D15" s="175">
        <v>295760.24000000017</v>
      </c>
      <c r="E15" s="175">
        <v>290599.48999999982</v>
      </c>
      <c r="F15" s="175">
        <v>290227.67999999964</v>
      </c>
      <c r="G15" s="175">
        <v>248925.34999999977</v>
      </c>
      <c r="H15" s="175">
        <v>261926.87000000026</v>
      </c>
      <c r="I15" s="175">
        <v>267823.90999999992</v>
      </c>
      <c r="J15" s="175">
        <v>219687.75</v>
      </c>
      <c r="K15" s="175">
        <v>266084.85000000027</v>
      </c>
      <c r="L15" s="175">
        <v>301265.00000000035</v>
      </c>
      <c r="M15" s="175">
        <v>280693.14000000031</v>
      </c>
      <c r="N15" s="137"/>
      <c r="O15" s="337" t="str">
        <f t="shared" si="1"/>
        <v/>
      </c>
      <c r="Q15" s="127" t="s">
        <v>81</v>
      </c>
      <c r="R15" s="135">
        <v>64657.764999999978</v>
      </c>
      <c r="S15" s="175">
        <v>67014.460999999996</v>
      </c>
      <c r="T15" s="175">
        <v>62417.526999999995</v>
      </c>
      <c r="U15" s="175">
        <v>71596.117000000057</v>
      </c>
      <c r="V15" s="175">
        <v>76295.819000000003</v>
      </c>
      <c r="W15" s="175">
        <v>70793.574000000022</v>
      </c>
      <c r="X15" s="175">
        <v>69809.002000000037</v>
      </c>
      <c r="Y15" s="175">
        <v>71866.597999999954</v>
      </c>
      <c r="Z15" s="175">
        <v>67502.441000000006</v>
      </c>
      <c r="AA15" s="175">
        <v>79059.753999999943</v>
      </c>
      <c r="AB15" s="175">
        <v>84581.715000000026</v>
      </c>
      <c r="AC15" s="175">
        <v>88757.619999999763</v>
      </c>
      <c r="AD15" s="137"/>
      <c r="AE15" s="337" t="str">
        <f t="shared" si="2"/>
        <v/>
      </c>
      <c r="AG15" s="143">
        <f t="shared" si="0"/>
        <v>2.3402438787802988</v>
      </c>
      <c r="AH15" s="178">
        <f t="shared" si="0"/>
        <v>2.3010716250400503</v>
      </c>
      <c r="AI15" s="178">
        <f t="shared" si="0"/>
        <v>2.1104096683178226</v>
      </c>
      <c r="AJ15" s="178">
        <f t="shared" si="0"/>
        <v>2.4637385633402213</v>
      </c>
      <c r="AK15" s="178">
        <f t="shared" si="0"/>
        <v>2.6288264096656837</v>
      </c>
      <c r="AL15" s="178">
        <f t="shared" si="0"/>
        <v>2.843968041021137</v>
      </c>
      <c r="AM15" s="178">
        <f t="shared" si="0"/>
        <v>2.6652096442033595</v>
      </c>
      <c r="AN15" s="178">
        <f t="shared" si="0"/>
        <v>2.6833525804324183</v>
      </c>
      <c r="AO15" s="178">
        <f t="shared" si="0"/>
        <v>3.0726538461976149</v>
      </c>
      <c r="AP15" s="178">
        <f t="shared" si="0"/>
        <v>2.9712234274142202</v>
      </c>
      <c r="AQ15" s="178">
        <f t="shared" si="0"/>
        <v>2.8075519891125729</v>
      </c>
      <c r="AR15" s="178">
        <f t="shared" si="0"/>
        <v>3.1620872530051738</v>
      </c>
      <c r="AS15" s="178"/>
      <c r="AT15" s="337"/>
      <c r="AW15"/>
    </row>
    <row r="16" spans="1:49" ht="20.100000000000001" customHeight="1" x14ac:dyDescent="0.25">
      <c r="A16" s="139" t="s">
        <v>82</v>
      </c>
      <c r="B16" s="135">
        <v>218413.52999999985</v>
      </c>
      <c r="C16" s="175">
        <v>269385.36999999994</v>
      </c>
      <c r="D16" s="175">
        <v>357795.17000000092</v>
      </c>
      <c r="E16" s="175">
        <v>308575.81999999948</v>
      </c>
      <c r="F16" s="175">
        <v>305395.48999999964</v>
      </c>
      <c r="G16" s="175">
        <v>278553.34999999945</v>
      </c>
      <c r="H16" s="175">
        <v>249519.28000000003</v>
      </c>
      <c r="I16" s="175">
        <v>311771.15999999992</v>
      </c>
      <c r="J16" s="175">
        <v>292724.18</v>
      </c>
      <c r="K16" s="175">
        <v>321608.53999999992</v>
      </c>
      <c r="L16" s="175">
        <v>322467.64999999991</v>
      </c>
      <c r="M16" s="175">
        <v>295649.68000000116</v>
      </c>
      <c r="N16" s="137"/>
      <c r="O16" s="337" t="str">
        <f t="shared" si="1"/>
        <v/>
      </c>
      <c r="Q16" s="127" t="s">
        <v>82</v>
      </c>
      <c r="R16" s="135">
        <v>62505.198999999993</v>
      </c>
      <c r="S16" s="175">
        <v>72259.178000000014</v>
      </c>
      <c r="T16" s="175">
        <v>85069.483999999968</v>
      </c>
      <c r="U16" s="175">
        <v>87588.735000000001</v>
      </c>
      <c r="V16" s="175">
        <v>89099.010000000038</v>
      </c>
      <c r="W16" s="175">
        <v>82030.592000000048</v>
      </c>
      <c r="X16" s="175">
        <v>76031.939000000013</v>
      </c>
      <c r="Y16" s="175">
        <v>87843.296000000017</v>
      </c>
      <c r="Z16" s="175">
        <v>92024.978000000003</v>
      </c>
      <c r="AA16" s="175">
        <v>97269.096999999994</v>
      </c>
      <c r="AB16" s="175">
        <v>96078.873000000051</v>
      </c>
      <c r="AC16" s="175">
        <v>90747.99599999997</v>
      </c>
      <c r="AD16" s="137"/>
      <c r="AE16" s="337" t="str">
        <f t="shared" si="2"/>
        <v/>
      </c>
      <c r="AG16" s="143">
        <f t="shared" si="0"/>
        <v>2.8617823721817981</v>
      </c>
      <c r="AH16" s="178">
        <f t="shared" si="0"/>
        <v>2.6823720233953323</v>
      </c>
      <c r="AI16" s="178">
        <f t="shared" si="0"/>
        <v>2.3776029173339523</v>
      </c>
      <c r="AJ16" s="178">
        <f t="shared" si="0"/>
        <v>2.8384834236201706</v>
      </c>
      <c r="AK16" s="178">
        <f t="shared" si="0"/>
        <v>2.9174959328967214</v>
      </c>
      <c r="AL16" s="178">
        <f t="shared" si="0"/>
        <v>2.9448790330469983</v>
      </c>
      <c r="AM16" s="178">
        <f t="shared" si="0"/>
        <v>3.0471368384839841</v>
      </c>
      <c r="AN16" s="178">
        <f t="shared" si="0"/>
        <v>2.81755682597454</v>
      </c>
      <c r="AO16" s="178">
        <f t="shared" si="0"/>
        <v>3.1437436429064385</v>
      </c>
      <c r="AP16" s="178">
        <f t="shared" si="0"/>
        <v>3.0244562846496557</v>
      </c>
      <c r="AQ16" s="178">
        <f t="shared" si="0"/>
        <v>2.9794887332109155</v>
      </c>
      <c r="AR16" s="178">
        <f t="shared" si="0"/>
        <v>3.0694434034225782</v>
      </c>
      <c r="AS16" s="178"/>
      <c r="AT16" s="337"/>
      <c r="AW16"/>
    </row>
    <row r="17" spans="1:49" ht="20.100000000000001" customHeight="1" x14ac:dyDescent="0.25">
      <c r="A17" s="139" t="s">
        <v>83</v>
      </c>
      <c r="B17" s="135">
        <v>283992.13999999984</v>
      </c>
      <c r="C17" s="175">
        <v>340923.25</v>
      </c>
      <c r="D17" s="175">
        <v>307861.13000000047</v>
      </c>
      <c r="E17" s="175">
        <v>286413.15999999997</v>
      </c>
      <c r="F17" s="175">
        <v>274219.10999999993</v>
      </c>
      <c r="G17" s="175">
        <v>273526.25000000035</v>
      </c>
      <c r="H17" s="175">
        <v>315362.60000000033</v>
      </c>
      <c r="I17" s="175">
        <v>306231.50000000035</v>
      </c>
      <c r="J17" s="175">
        <v>274210.34999999998</v>
      </c>
      <c r="K17" s="175">
        <v>273617.80999999982</v>
      </c>
      <c r="L17" s="175">
        <v>319048.99000000063</v>
      </c>
      <c r="M17" s="175">
        <v>319235.21999999991</v>
      </c>
      <c r="N17" s="137"/>
      <c r="O17" s="337" t="str">
        <f t="shared" si="1"/>
        <v/>
      </c>
      <c r="Q17" s="127" t="s">
        <v>83</v>
      </c>
      <c r="R17" s="135">
        <v>75798.92399999997</v>
      </c>
      <c r="S17" s="175">
        <v>78510.058999999979</v>
      </c>
      <c r="T17" s="175">
        <v>82860.765000000043</v>
      </c>
      <c r="U17" s="175">
        <v>82287.181999999913</v>
      </c>
      <c r="V17" s="175">
        <v>81224.970999999918</v>
      </c>
      <c r="W17" s="175">
        <v>82936.982000000047</v>
      </c>
      <c r="X17" s="175">
        <v>94068.771999999837</v>
      </c>
      <c r="Y17" s="175">
        <v>90812.540999999997</v>
      </c>
      <c r="Z17" s="175">
        <v>85853.54</v>
      </c>
      <c r="AA17" s="175">
        <v>81718.175000000017</v>
      </c>
      <c r="AB17" s="175">
        <v>93299.05299999984</v>
      </c>
      <c r="AC17" s="175">
        <v>97882.244000000108</v>
      </c>
      <c r="AD17" s="137"/>
      <c r="AE17" s="337" t="str">
        <f t="shared" si="2"/>
        <v/>
      </c>
      <c r="AG17" s="143">
        <f t="shared" si="0"/>
        <v>2.669050065963094</v>
      </c>
      <c r="AH17" s="178">
        <f t="shared" si="0"/>
        <v>2.3028660849619373</v>
      </c>
      <c r="AI17" s="178">
        <f t="shared" si="0"/>
        <v>2.6914981115024137</v>
      </c>
      <c r="AJ17" s="178">
        <f t="shared" si="0"/>
        <v>2.8730237814491453</v>
      </c>
      <c r="AK17" s="178">
        <f t="shared" si="0"/>
        <v>2.9620463358662326</v>
      </c>
      <c r="AL17" s="178">
        <f t="shared" si="0"/>
        <v>3.0321397672069845</v>
      </c>
      <c r="AM17" s="178">
        <f t="shared" si="0"/>
        <v>2.9828765998250821</v>
      </c>
      <c r="AN17" s="178">
        <f t="shared" si="0"/>
        <v>2.9654866008232301</v>
      </c>
      <c r="AO17" s="178">
        <f t="shared" si="0"/>
        <v>3.1309372530978496</v>
      </c>
      <c r="AP17" s="178">
        <f t="shared" si="0"/>
        <v>2.9865809904698848</v>
      </c>
      <c r="AQ17" s="178">
        <f t="shared" si="0"/>
        <v>2.92428611041833</v>
      </c>
      <c r="AR17" s="178">
        <f t="shared" si="0"/>
        <v>3.0661480271506427</v>
      </c>
      <c r="AS17" s="178"/>
      <c r="AT17" s="337"/>
      <c r="AW17"/>
    </row>
    <row r="18" spans="1:49" ht="20.100000000000001" customHeight="1" thickBot="1" x14ac:dyDescent="0.3">
      <c r="A18" s="139" t="s">
        <v>84</v>
      </c>
      <c r="B18" s="135">
        <v>226068.2300000001</v>
      </c>
      <c r="C18" s="175">
        <v>257835.04999999996</v>
      </c>
      <c r="D18" s="175">
        <v>297135.57000000012</v>
      </c>
      <c r="E18" s="175">
        <v>191538.02999999988</v>
      </c>
      <c r="F18" s="175">
        <v>207146.76999999993</v>
      </c>
      <c r="G18" s="175">
        <v>199318.66999999981</v>
      </c>
      <c r="H18" s="175">
        <v>191845.38999999996</v>
      </c>
      <c r="I18" s="175">
        <v>240526.04000000004</v>
      </c>
      <c r="J18" s="175">
        <v>195141.51</v>
      </c>
      <c r="K18" s="175">
        <v>213937.46999999983</v>
      </c>
      <c r="L18" s="175">
        <v>227207.97000000003</v>
      </c>
      <c r="M18" s="175">
        <v>238837.06000000008</v>
      </c>
      <c r="N18" s="137"/>
      <c r="O18" s="337" t="str">
        <f t="shared" si="1"/>
        <v/>
      </c>
      <c r="Q18" s="127" t="s">
        <v>84</v>
      </c>
      <c r="R18" s="135">
        <v>50975.751000000069</v>
      </c>
      <c r="S18" s="175">
        <v>55476.897000000012</v>
      </c>
      <c r="T18" s="175">
        <v>59634.482000000025</v>
      </c>
      <c r="U18" s="175">
        <v>54113.734999999979</v>
      </c>
      <c r="V18" s="175">
        <v>57504.426999999996</v>
      </c>
      <c r="W18" s="175">
        <v>58105.801000000007</v>
      </c>
      <c r="X18" s="175">
        <v>58962.415000000001</v>
      </c>
      <c r="Y18" s="175">
        <v>64051.424999999981</v>
      </c>
      <c r="Z18" s="175">
        <v>62214.675000000003</v>
      </c>
      <c r="AA18" s="175">
        <v>64766.222999999991</v>
      </c>
      <c r="AB18" s="175">
        <v>67694.932000000001</v>
      </c>
      <c r="AC18" s="175">
        <v>67986.567000000097</v>
      </c>
      <c r="AD18" s="137"/>
      <c r="AE18" s="337" t="str">
        <f t="shared" si="2"/>
        <v/>
      </c>
      <c r="AG18" s="143">
        <f t="shared" si="0"/>
        <v>2.2548834482403852</v>
      </c>
      <c r="AH18" s="178">
        <f t="shared" si="0"/>
        <v>2.1516429593261281</v>
      </c>
      <c r="AI18" s="178">
        <f t="shared" si="0"/>
        <v>2.0069789019200899</v>
      </c>
      <c r="AJ18" s="178">
        <f t="shared" si="0"/>
        <v>2.825221445579241</v>
      </c>
      <c r="AK18" s="178">
        <f t="shared" si="0"/>
        <v>2.7760233480831014</v>
      </c>
      <c r="AL18" s="178">
        <f t="shared" si="0"/>
        <v>2.9152211882609924</v>
      </c>
      <c r="AM18" s="178">
        <f t="shared" si="0"/>
        <v>3.0734340293504063</v>
      </c>
      <c r="AN18" s="178">
        <f t="shared" si="0"/>
        <v>2.6629725829269866</v>
      </c>
      <c r="AO18" s="178">
        <f t="shared" si="0"/>
        <v>3.1881825143199927</v>
      </c>
      <c r="AP18" s="178">
        <f t="shared" si="0"/>
        <v>3.0273435971735125</v>
      </c>
      <c r="AQ18" s="178">
        <f t="shared" si="0"/>
        <v>2.9794259417924462</v>
      </c>
      <c r="AR18" s="178">
        <f t="shared" si="0"/>
        <v>2.8465669021382221</v>
      </c>
      <c r="AS18" s="178"/>
      <c r="AT18" s="337"/>
      <c r="AW18" s="123"/>
    </row>
    <row r="19" spans="1:49" ht="20.100000000000001" customHeight="1" thickBot="1" x14ac:dyDescent="0.3">
      <c r="A19" s="233" t="s">
        <v>153</v>
      </c>
      <c r="B19" s="193">
        <f>SUM(B7:B11)</f>
        <v>1009283.8299999998</v>
      </c>
      <c r="C19" s="194">
        <f t="shared" ref="C19:N19" si="4">SUM(C7:C11)</f>
        <v>1099317.7399999998</v>
      </c>
      <c r="D19" s="194">
        <f t="shared" si="4"/>
        <v>1320194.42</v>
      </c>
      <c r="E19" s="194">
        <f t="shared" si="4"/>
        <v>1256886.3599999996</v>
      </c>
      <c r="F19" s="194">
        <f t="shared" si="4"/>
        <v>1081347.4400000002</v>
      </c>
      <c r="G19" s="194">
        <f t="shared" si="4"/>
        <v>1114596.5199999998</v>
      </c>
      <c r="H19" s="194">
        <f t="shared" si="4"/>
        <v>1089145.2299999997</v>
      </c>
      <c r="I19" s="194">
        <f t="shared" si="4"/>
        <v>1106698.6500000001</v>
      </c>
      <c r="J19" s="194">
        <f t="shared" si="4"/>
        <v>1242617.6199999999</v>
      </c>
      <c r="K19" s="194">
        <f t="shared" si="4"/>
        <v>1201315.78</v>
      </c>
      <c r="L19" s="194">
        <f t="shared" si="4"/>
        <v>1162913.2399999993</v>
      </c>
      <c r="M19" s="194">
        <f t="shared" si="4"/>
        <v>1347778.3299999987</v>
      </c>
      <c r="N19" s="195">
        <f t="shared" si="4"/>
        <v>1291048.4999999998</v>
      </c>
      <c r="O19" s="407">
        <f t="shared" si="1"/>
        <v>-4.2091365276661602E-2</v>
      </c>
      <c r="P19" s="197"/>
      <c r="Q19" s="196"/>
      <c r="R19" s="193">
        <f>SUM(R7:R10)</f>
        <v>173851.035</v>
      </c>
      <c r="S19" s="194">
        <f t="shared" ref="S19:AD19" si="5">SUM(S7:S10)</f>
        <v>176734.66599999997</v>
      </c>
      <c r="T19" s="194">
        <f t="shared" si="5"/>
        <v>196580.75399999999</v>
      </c>
      <c r="U19" s="194">
        <f t="shared" si="5"/>
        <v>204538.46700000012</v>
      </c>
      <c r="V19" s="194">
        <f t="shared" si="5"/>
        <v>204042.31699999989</v>
      </c>
      <c r="W19" s="194">
        <f t="shared" si="5"/>
        <v>216232.10699999996</v>
      </c>
      <c r="X19" s="194">
        <f t="shared" si="5"/>
        <v>203931.39000000007</v>
      </c>
      <c r="Y19" s="194">
        <f t="shared" si="5"/>
        <v>216854.30999999994</v>
      </c>
      <c r="Z19" s="194">
        <f t="shared" si="5"/>
        <v>240768.527</v>
      </c>
      <c r="AA19" s="194">
        <f t="shared" si="5"/>
        <v>241118.09099999984</v>
      </c>
      <c r="AB19" s="194">
        <f t="shared" si="5"/>
        <v>244967.44299999985</v>
      </c>
      <c r="AC19" s="194">
        <f t="shared" si="5"/>
        <v>284960.42200000014</v>
      </c>
      <c r="AD19" s="195">
        <f t="shared" si="5"/>
        <v>284917.1979999998</v>
      </c>
      <c r="AE19" s="407">
        <f t="shared" si="2"/>
        <v>-1.5168422231048159E-4</v>
      </c>
      <c r="AG19" s="198">
        <f>(R19/B19)*10</f>
        <v>1.7225187784887037</v>
      </c>
      <c r="AH19" s="199">
        <f t="shared" si="0"/>
        <v>1.6076759208852576</v>
      </c>
      <c r="AI19" s="199">
        <f t="shared" si="0"/>
        <v>1.4890288204672155</v>
      </c>
      <c r="AJ19" s="199">
        <f t="shared" si="0"/>
        <v>1.627342562616402</v>
      </c>
      <c r="AK19" s="199">
        <f t="shared" si="0"/>
        <v>1.8869265275182956</v>
      </c>
      <c r="AL19" s="199">
        <f t="shared" si="0"/>
        <v>1.9400034283257943</v>
      </c>
      <c r="AM19" s="199">
        <f t="shared" si="0"/>
        <v>1.8723985046512128</v>
      </c>
      <c r="AN19" s="199">
        <f t="shared" si="0"/>
        <v>1.9594702677192197</v>
      </c>
      <c r="AO19" s="199">
        <f t="shared" si="0"/>
        <v>1.9375914450657801</v>
      </c>
      <c r="AP19" s="199">
        <f t="shared" si="0"/>
        <v>2.0071166550396917</v>
      </c>
      <c r="AQ19" s="199">
        <f t="shared" si="0"/>
        <v>2.106498013557744</v>
      </c>
      <c r="AR19" s="199">
        <f t="shared" si="0"/>
        <v>2.1142974008196171</v>
      </c>
      <c r="AS19" s="199">
        <f t="shared" si="0"/>
        <v>2.2068667288641737</v>
      </c>
      <c r="AT19" s="362">
        <f t="shared" ref="AT19:AT23" si="6">IF(AS19="","",(AS19-AR19)/AR19)</f>
        <v>4.3782548287044011E-2</v>
      </c>
      <c r="AW19" s="123"/>
    </row>
    <row r="20" spans="1:49" ht="20.100000000000001" customHeight="1" x14ac:dyDescent="0.25">
      <c r="A20" s="139" t="s">
        <v>85</v>
      </c>
      <c r="B20" s="135">
        <f>SUM(B7:B9)</f>
        <v>571934.28999999992</v>
      </c>
      <c r="C20" s="175">
        <f>SUM(C7:C9)</f>
        <v>600923.96</v>
      </c>
      <c r="D20" s="175">
        <f>SUM(D7:D9)</f>
        <v>775955.95</v>
      </c>
      <c r="E20" s="175">
        <f t="shared" ref="E20:M20" si="7">SUM(E7:E9)</f>
        <v>705578.6</v>
      </c>
      <c r="F20" s="175">
        <f t="shared" si="7"/>
        <v>632916.85000000009</v>
      </c>
      <c r="G20" s="175">
        <f t="shared" si="7"/>
        <v>633325.84999999986</v>
      </c>
      <c r="H20" s="175">
        <f t="shared" si="7"/>
        <v>600973.71999999986</v>
      </c>
      <c r="I20" s="175">
        <f t="shared" si="7"/>
        <v>621189.68999999983</v>
      </c>
      <c r="J20" s="175">
        <f t="shared" si="7"/>
        <v>700212.19</v>
      </c>
      <c r="K20" s="175">
        <f t="shared" si="7"/>
        <v>677164.05</v>
      </c>
      <c r="L20" s="175">
        <f t="shared" si="7"/>
        <v>711594.16999999958</v>
      </c>
      <c r="M20" s="175">
        <f t="shared" si="7"/>
        <v>770901.67999999947</v>
      </c>
      <c r="N20" s="137">
        <f>IF(N9="","",SUM(N7:N9))</f>
        <v>758057.48999999976</v>
      </c>
      <c r="O20" s="407">
        <f t="shared" si="1"/>
        <v>-1.6661255686976476E-2</v>
      </c>
      <c r="Q20" s="127" t="s">
        <v>85</v>
      </c>
      <c r="R20" s="135">
        <f t="shared" ref="R20:AC20" si="8">SUM(R7:R9)</f>
        <v>127825.96000000005</v>
      </c>
      <c r="S20" s="175">
        <f t="shared" si="8"/>
        <v>131829.77699999997</v>
      </c>
      <c r="T20" s="175">
        <f t="shared" si="8"/>
        <v>147637.00799999994</v>
      </c>
      <c r="U20" s="175">
        <f t="shared" si="8"/>
        <v>147798.02600000007</v>
      </c>
      <c r="V20" s="175">
        <f t="shared" si="8"/>
        <v>150261.35799999989</v>
      </c>
      <c r="W20" s="175">
        <f t="shared" si="8"/>
        <v>154060.902</v>
      </c>
      <c r="X20" s="175">
        <f t="shared" si="8"/>
        <v>149616.23400000005</v>
      </c>
      <c r="Y20" s="175">
        <f t="shared" si="8"/>
        <v>163461.9059999999</v>
      </c>
      <c r="Z20" s="175">
        <f t="shared" si="8"/>
        <v>175986.76699999999</v>
      </c>
      <c r="AA20" s="175">
        <f t="shared" si="8"/>
        <v>179661.59399999992</v>
      </c>
      <c r="AB20" s="175">
        <f t="shared" si="8"/>
        <v>185422.15799999988</v>
      </c>
      <c r="AC20" s="175">
        <f t="shared" si="8"/>
        <v>207748.5720000001</v>
      </c>
      <c r="AD20" s="137">
        <f>IF(AD9="","",SUM(AD7:AD9))</f>
        <v>212171.11999999982</v>
      </c>
      <c r="AE20" s="407">
        <f t="shared" si="2"/>
        <v>2.1287982667816924E-2</v>
      </c>
      <c r="AG20" s="142">
        <f t="shared" si="0"/>
        <v>2.2349763291863489</v>
      </c>
      <c r="AH20" s="177">
        <f t="shared" si="0"/>
        <v>2.1937846678638007</v>
      </c>
      <c r="AI20" s="177">
        <f t="shared" si="0"/>
        <v>1.9026467675130263</v>
      </c>
      <c r="AJ20" s="177">
        <f t="shared" si="0"/>
        <v>2.094706755562032</v>
      </c>
      <c r="AK20" s="177">
        <f t="shared" si="0"/>
        <v>2.3741089844582248</v>
      </c>
      <c r="AL20" s="177">
        <f t="shared" si="0"/>
        <v>2.4325693006214739</v>
      </c>
      <c r="AM20" s="177">
        <f t="shared" si="0"/>
        <v>2.4895636701052433</v>
      </c>
      <c r="AN20" s="177">
        <f t="shared" si="0"/>
        <v>2.6314330168615636</v>
      </c>
      <c r="AO20" s="177">
        <f t="shared" si="0"/>
        <v>2.5133348078387496</v>
      </c>
      <c r="AP20" s="177">
        <f t="shared" si="0"/>
        <v>2.6531472543470063</v>
      </c>
      <c r="AQ20" s="177">
        <f t="shared" si="0"/>
        <v>2.6057290210795294</v>
      </c>
      <c r="AR20" s="177">
        <f t="shared" si="0"/>
        <v>2.6948776658522817</v>
      </c>
      <c r="AS20" s="177">
        <f t="shared" si="0"/>
        <v>2.798879013780339</v>
      </c>
      <c r="AT20" s="407">
        <f t="shared" si="6"/>
        <v>3.8592233423392082E-2</v>
      </c>
      <c r="AW20" s="123"/>
    </row>
    <row r="21" spans="1:49" ht="20.100000000000001" customHeight="1" x14ac:dyDescent="0.25">
      <c r="A21" s="139" t="s">
        <v>86</v>
      </c>
      <c r="B21" s="135">
        <f>SUM(B10:B12)</f>
        <v>653030.27</v>
      </c>
      <c r="C21" s="175">
        <f>SUM(C10:C12)</f>
        <v>796751.14999999991</v>
      </c>
      <c r="D21" s="175">
        <f>SUM(D10:D12)</f>
        <v>787513.37999999966</v>
      </c>
      <c r="E21" s="175">
        <f t="shared" ref="E21:M21" si="9">SUM(E10:E12)</f>
        <v>793642.10999999975</v>
      </c>
      <c r="F21" s="175">
        <f t="shared" si="9"/>
        <v>677732</v>
      </c>
      <c r="G21" s="175">
        <f t="shared" si="9"/>
        <v>708901.94999999972</v>
      </c>
      <c r="H21" s="175">
        <f t="shared" si="9"/>
        <v>698966.54999999958</v>
      </c>
      <c r="I21" s="175">
        <f t="shared" si="9"/>
        <v>764650.08000000054</v>
      </c>
      <c r="J21" s="175">
        <f t="shared" si="9"/>
        <v>796480.04999999993</v>
      </c>
      <c r="K21" s="175">
        <f t="shared" si="9"/>
        <v>738948.75000000023</v>
      </c>
      <c r="L21" s="175">
        <f t="shared" si="9"/>
        <v>721584.67999999924</v>
      </c>
      <c r="M21" s="175">
        <f t="shared" si="9"/>
        <v>857857.8199999989</v>
      </c>
      <c r="N21" s="137" t="str">
        <f>IF(N12="","",SUM(N10:N12))</f>
        <v/>
      </c>
      <c r="O21" s="337" t="str">
        <f t="shared" si="1"/>
        <v/>
      </c>
      <c r="Q21" s="127" t="s">
        <v>86</v>
      </c>
      <c r="R21" s="135">
        <f t="shared" ref="R21:AC21" si="10">SUM(R10:R12)</f>
        <v>139067.76800000004</v>
      </c>
      <c r="S21" s="175">
        <f t="shared" si="10"/>
        <v>148853.359</v>
      </c>
      <c r="T21" s="175">
        <f t="shared" si="10"/>
        <v>154274.67400000006</v>
      </c>
      <c r="U21" s="175">
        <f t="shared" si="10"/>
        <v>163160.30300000007</v>
      </c>
      <c r="V21" s="175">
        <f t="shared" si="10"/>
        <v>160986.291</v>
      </c>
      <c r="W21" s="175">
        <f t="shared" si="10"/>
        <v>173530.01899999991</v>
      </c>
      <c r="X21" s="175">
        <f t="shared" si="10"/>
        <v>163064.24500000002</v>
      </c>
      <c r="Y21" s="175">
        <f t="shared" si="10"/>
        <v>184238.13600000006</v>
      </c>
      <c r="Z21" s="175">
        <f t="shared" si="10"/>
        <v>191848.58100000001</v>
      </c>
      <c r="AA21" s="175">
        <f t="shared" si="10"/>
        <v>185481.71500000003</v>
      </c>
      <c r="AB21" s="175">
        <f t="shared" si="10"/>
        <v>184152.50399999987</v>
      </c>
      <c r="AC21" s="175">
        <f t="shared" si="10"/>
        <v>229021.96400000018</v>
      </c>
      <c r="AD21" s="137" t="str">
        <f>IF(AD12="","",SUM(AD10:AD12))</f>
        <v/>
      </c>
      <c r="AE21" s="337" t="str">
        <f t="shared" si="2"/>
        <v/>
      </c>
      <c r="AG21" s="143">
        <f t="shared" si="0"/>
        <v>2.1295761374124362</v>
      </c>
      <c r="AH21" s="178">
        <f t="shared" si="0"/>
        <v>1.8682540841014164</v>
      </c>
      <c r="AI21" s="178">
        <f t="shared" si="0"/>
        <v>1.9590101948490086</v>
      </c>
      <c r="AJ21" s="178">
        <f t="shared" si="0"/>
        <v>2.0558423115930697</v>
      </c>
      <c r="AK21" s="178">
        <f t="shared" si="0"/>
        <v>2.3753680068227561</v>
      </c>
      <c r="AL21" s="178">
        <f t="shared" si="0"/>
        <v>2.4478705270877024</v>
      </c>
      <c r="AM21" s="178">
        <f t="shared" si="0"/>
        <v>2.3329334572591511</v>
      </c>
      <c r="AN21" s="178">
        <f t="shared" si="0"/>
        <v>2.4094437549787471</v>
      </c>
      <c r="AO21" s="178">
        <f t="shared" si="0"/>
        <v>2.4087054157853673</v>
      </c>
      <c r="AP21" s="178">
        <f t="shared" si="0"/>
        <v>2.5100754957634068</v>
      </c>
      <c r="AQ21" s="178">
        <f t="shared" si="0"/>
        <v>2.5520567315813865</v>
      </c>
      <c r="AR21" s="178">
        <f t="shared" si="0"/>
        <v>2.6696960575588209</v>
      </c>
      <c r="AS21" s="178"/>
      <c r="AT21" s="337"/>
      <c r="AW21" s="123"/>
    </row>
    <row r="22" spans="1:49" ht="20.100000000000001" customHeight="1" x14ac:dyDescent="0.25">
      <c r="A22" s="139" t="s">
        <v>87</v>
      </c>
      <c r="B22" s="135">
        <f>SUM(B13:B15)</f>
        <v>713015.43999999971</v>
      </c>
      <c r="C22" s="175">
        <f>SUM(C13:C15)</f>
        <v>812791.66</v>
      </c>
      <c r="D22" s="175">
        <f>SUM(D13:D15)</f>
        <v>836417.68000000017</v>
      </c>
      <c r="E22" s="175">
        <f t="shared" ref="E22:M22" si="11">SUM(E13:E15)</f>
        <v>754867.37999999942</v>
      </c>
      <c r="F22" s="175">
        <f t="shared" si="11"/>
        <v>738758.1099999994</v>
      </c>
      <c r="G22" s="175">
        <f t="shared" si="11"/>
        <v>704562.56</v>
      </c>
      <c r="H22" s="175">
        <f t="shared" si="11"/>
        <v>722837.31000000017</v>
      </c>
      <c r="I22" s="175">
        <f t="shared" si="11"/>
        <v>737201</v>
      </c>
      <c r="J22" s="175">
        <f t="shared" si="11"/>
        <v>693204.98</v>
      </c>
      <c r="K22" s="175">
        <f t="shared" si="11"/>
        <v>737933.16</v>
      </c>
      <c r="L22" s="175">
        <f t="shared" si="11"/>
        <v>849480.53000000073</v>
      </c>
      <c r="M22" s="175">
        <f t="shared" si="11"/>
        <v>803821.28000000026</v>
      </c>
      <c r="N22" s="137" t="str">
        <f>IF(N15="","",SUM(N13:N15))</f>
        <v/>
      </c>
      <c r="O22" s="337" t="str">
        <f t="shared" si="1"/>
        <v/>
      </c>
      <c r="Q22" s="127" t="s">
        <v>87</v>
      </c>
      <c r="R22" s="135">
        <f t="shared" ref="R22:AC22" si="12">SUM(R13:R15)</f>
        <v>158206.60300000003</v>
      </c>
      <c r="S22" s="175">
        <f t="shared" si="12"/>
        <v>169988.98999999996</v>
      </c>
      <c r="T22" s="175">
        <f t="shared" si="12"/>
        <v>174028.42199999993</v>
      </c>
      <c r="U22" s="175">
        <f t="shared" si="12"/>
        <v>185845.58100000009</v>
      </c>
      <c r="V22" s="175">
        <f t="shared" si="12"/>
        <v>187208.74600000004</v>
      </c>
      <c r="W22" s="175">
        <f t="shared" si="12"/>
        <v>184869.60900000014</v>
      </c>
      <c r="X22" s="175">
        <f t="shared" si="12"/>
        <v>182230.02000000002</v>
      </c>
      <c r="Y22" s="175">
        <f t="shared" si="12"/>
        <v>187633.69599999988</v>
      </c>
      <c r="Z22" s="175">
        <f t="shared" si="12"/>
        <v>192412.99599999998</v>
      </c>
      <c r="AA22" s="175">
        <f t="shared" si="12"/>
        <v>210505.53399999993</v>
      </c>
      <c r="AB22" s="175">
        <f t="shared" si="12"/>
        <v>229542.15600000002</v>
      </c>
      <c r="AC22" s="175">
        <f t="shared" si="12"/>
        <v>232596.79599999989</v>
      </c>
      <c r="AD22" s="137" t="str">
        <f>IF(AD15="","",SUM(AD13:AD15))</f>
        <v/>
      </c>
      <c r="AE22" s="337" t="str">
        <f t="shared" si="2"/>
        <v/>
      </c>
      <c r="AG22" s="143">
        <f t="shared" si="0"/>
        <v>2.2188383886890319</v>
      </c>
      <c r="AH22" s="178">
        <f t="shared" si="0"/>
        <v>2.0914214351067524</v>
      </c>
      <c r="AI22" s="178">
        <f t="shared" si="0"/>
        <v>2.0806401653298372</v>
      </c>
      <c r="AJ22" s="178">
        <f t="shared" si="0"/>
        <v>2.461963331890169</v>
      </c>
      <c r="AK22" s="178">
        <f t="shared" si="0"/>
        <v>2.5341007220888607</v>
      </c>
      <c r="AL22" s="178">
        <f t="shared" si="0"/>
        <v>2.6238920359321978</v>
      </c>
      <c r="AM22" s="178">
        <f t="shared" si="0"/>
        <v>2.5210378252334538</v>
      </c>
      <c r="AN22" s="178">
        <f t="shared" si="0"/>
        <v>2.5452176000846425</v>
      </c>
      <c r="AO22" s="178">
        <f t="shared" si="0"/>
        <v>2.7757012940097461</v>
      </c>
      <c r="AP22" s="178">
        <f t="shared" si="0"/>
        <v>2.852636870255294</v>
      </c>
      <c r="AQ22" s="178">
        <f t="shared" si="0"/>
        <v>2.7021473464494807</v>
      </c>
      <c r="AR22" s="178">
        <f t="shared" si="0"/>
        <v>2.8936381977844605</v>
      </c>
      <c r="AS22" s="178"/>
      <c r="AT22" s="337"/>
      <c r="AW22" s="123"/>
    </row>
    <row r="23" spans="1:49" ht="20.100000000000001" customHeight="1" thickBot="1" x14ac:dyDescent="0.3">
      <c r="A23" s="140" t="s">
        <v>88</v>
      </c>
      <c r="B23" s="228">
        <f>SUM(B16:B18)</f>
        <v>728473.89999999979</v>
      </c>
      <c r="C23" s="176">
        <f>SUM(C16:C18)</f>
        <v>868143.66999999981</v>
      </c>
      <c r="D23" s="176">
        <f>SUM(D16:D18)</f>
        <v>962791.87000000151</v>
      </c>
      <c r="E23" s="176">
        <f t="shared" ref="E23:M23" si="13">SUM(E16:E18)</f>
        <v>786527.00999999943</v>
      </c>
      <c r="F23" s="176">
        <f t="shared" si="13"/>
        <v>786761.36999999953</v>
      </c>
      <c r="G23" s="176">
        <f t="shared" si="13"/>
        <v>751398.26999999967</v>
      </c>
      <c r="H23" s="176">
        <f t="shared" si="13"/>
        <v>756727.27000000025</v>
      </c>
      <c r="I23" s="176">
        <f t="shared" si="13"/>
        <v>858528.7000000003</v>
      </c>
      <c r="J23" s="176">
        <f t="shared" si="13"/>
        <v>762076.04</v>
      </c>
      <c r="K23" s="176">
        <f t="shared" si="13"/>
        <v>809163.8199999996</v>
      </c>
      <c r="L23" s="176">
        <f t="shared" si="13"/>
        <v>868724.61000000057</v>
      </c>
      <c r="M23" s="176">
        <f t="shared" si="13"/>
        <v>853721.96000000113</v>
      </c>
      <c r="N23" s="141" t="str">
        <f>IF(N18="","",SUM(N16:N18))</f>
        <v/>
      </c>
      <c r="O23" s="349" t="str">
        <f t="shared" si="1"/>
        <v/>
      </c>
      <c r="Q23" s="128" t="s">
        <v>88</v>
      </c>
      <c r="R23" s="228">
        <f t="shared" ref="R23:AC23" si="14">SUM(R16:R18)</f>
        <v>189279.87400000004</v>
      </c>
      <c r="S23" s="176">
        <f t="shared" si="14"/>
        <v>206246.13400000002</v>
      </c>
      <c r="T23" s="176">
        <f t="shared" si="14"/>
        <v>227564.73100000003</v>
      </c>
      <c r="U23" s="176">
        <f t="shared" si="14"/>
        <v>223989.65199999989</v>
      </c>
      <c r="V23" s="176">
        <f t="shared" si="14"/>
        <v>227828.40799999997</v>
      </c>
      <c r="W23" s="176">
        <f t="shared" si="14"/>
        <v>223073.37500000009</v>
      </c>
      <c r="X23" s="176">
        <f t="shared" si="14"/>
        <v>229063.12599999984</v>
      </c>
      <c r="Y23" s="176">
        <f t="shared" si="14"/>
        <v>242707.26199999999</v>
      </c>
      <c r="Z23" s="176">
        <f t="shared" si="14"/>
        <v>240093.19299999997</v>
      </c>
      <c r="AA23" s="176">
        <f t="shared" si="14"/>
        <v>243753.495</v>
      </c>
      <c r="AB23" s="176">
        <f t="shared" si="14"/>
        <v>257072.85799999989</v>
      </c>
      <c r="AC23" s="176">
        <f t="shared" si="14"/>
        <v>256616.80700000018</v>
      </c>
      <c r="AD23" s="141" t="str">
        <f>IF(AD18="","",SUM(AD16:AD18))</f>
        <v/>
      </c>
      <c r="AE23" s="349" t="str">
        <f t="shared" si="2"/>
        <v/>
      </c>
      <c r="AG23" s="144">
        <f>(R23/B23)*10</f>
        <v>2.5983068713923734</v>
      </c>
      <c r="AH23" s="179">
        <f>(S23/C23)*10</f>
        <v>2.3757143100519302</v>
      </c>
      <c r="AI23" s="179">
        <f t="shared" ref="AI23:AS23" si="15">IF(T18="","",(T23/D23)*10)</f>
        <v>2.363592154138149</v>
      </c>
      <c r="AJ23" s="179">
        <f t="shared" si="15"/>
        <v>2.8478316593348785</v>
      </c>
      <c r="AK23" s="179">
        <f t="shared" si="15"/>
        <v>2.895775220890676</v>
      </c>
      <c r="AL23" s="179">
        <f t="shared" si="15"/>
        <v>2.9687767979556323</v>
      </c>
      <c r="AM23" s="179">
        <f t="shared" si="15"/>
        <v>3.0270235404625998</v>
      </c>
      <c r="AN23" s="179">
        <f t="shared" si="15"/>
        <v>2.8270139600458304</v>
      </c>
      <c r="AO23" s="179">
        <f t="shared" si="15"/>
        <v>3.1505149144959335</v>
      </c>
      <c r="AP23" s="179">
        <f t="shared" si="15"/>
        <v>3.012412183728137</v>
      </c>
      <c r="AQ23" s="179">
        <f t="shared" si="15"/>
        <v>2.9591985197702608</v>
      </c>
      <c r="AR23" s="179">
        <f t="shared" si="15"/>
        <v>3.0058592729651683</v>
      </c>
      <c r="AS23" s="179" t="str">
        <f t="shared" si="15"/>
        <v/>
      </c>
      <c r="AT23" s="349" t="str">
        <f t="shared" si="6"/>
        <v/>
      </c>
      <c r="AW23" s="123"/>
    </row>
    <row r="24" spans="1:49" x14ac:dyDescent="0.2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AW24" s="123"/>
    </row>
    <row r="25" spans="1:49" ht="15.75" thickBot="1" x14ac:dyDescent="0.3">
      <c r="O25" s="125" t="s">
        <v>1</v>
      </c>
      <c r="AE25" s="401">
        <v>1000</v>
      </c>
      <c r="AT25" s="401" t="s">
        <v>47</v>
      </c>
      <c r="AW25" s="123"/>
    </row>
    <row r="26" spans="1:49" ht="20.100000000000001" customHeight="1" x14ac:dyDescent="0.25">
      <c r="A26" s="437" t="s">
        <v>2</v>
      </c>
      <c r="B26" s="439" t="s">
        <v>72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4"/>
      <c r="O26" s="435" t="s">
        <v>131</v>
      </c>
      <c r="Q26" s="440" t="s">
        <v>3</v>
      </c>
      <c r="R26" s="432" t="s">
        <v>72</v>
      </c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4"/>
      <c r="AE26" s="435" t="s">
        <v>131</v>
      </c>
      <c r="AG26" s="432" t="s">
        <v>72</v>
      </c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4"/>
      <c r="AT26" s="435" t="str">
        <f>AE26</f>
        <v>D       2022/2021</v>
      </c>
      <c r="AW26" s="123"/>
    </row>
    <row r="27" spans="1:49" ht="20.100000000000001" customHeight="1" thickBot="1" x14ac:dyDescent="0.3">
      <c r="A27" s="438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1">
        <v>2017</v>
      </c>
      <c r="J27" s="204">
        <v>2018</v>
      </c>
      <c r="K27" s="153">
        <v>2019</v>
      </c>
      <c r="L27" s="330">
        <v>2020</v>
      </c>
      <c r="M27" s="330">
        <v>2021</v>
      </c>
      <c r="N27" s="151">
        <v>2022</v>
      </c>
      <c r="O27" s="436"/>
      <c r="Q27" s="441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36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204">
        <v>2018</v>
      </c>
      <c r="AP27" s="153">
        <v>2019</v>
      </c>
      <c r="AQ27" s="153">
        <v>2020</v>
      </c>
      <c r="AR27" s="153">
        <v>2021</v>
      </c>
      <c r="AS27" s="151">
        <v>2022</v>
      </c>
      <c r="AT27" s="436"/>
      <c r="AW27" s="123"/>
    </row>
    <row r="28" spans="1:49" ht="3" customHeight="1" thickBot="1" x14ac:dyDescent="0.3">
      <c r="A28" s="403" t="s">
        <v>89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4"/>
      <c r="Q28" s="403"/>
      <c r="R28" s="405">
        <v>2010</v>
      </c>
      <c r="S28" s="405">
        <v>2011</v>
      </c>
      <c r="T28" s="405">
        <v>2012</v>
      </c>
      <c r="U28" s="405"/>
      <c r="V28" s="405"/>
      <c r="W28" s="405"/>
      <c r="X28" s="405"/>
      <c r="Y28" s="405"/>
      <c r="Z28" s="402"/>
      <c r="AA28" s="402"/>
      <c r="AB28" s="402"/>
      <c r="AC28" s="402"/>
      <c r="AD28" s="405"/>
      <c r="AE28" s="406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4"/>
      <c r="AW28" s="123"/>
    </row>
    <row r="29" spans="1:49" ht="20.100000000000001" customHeight="1" x14ac:dyDescent="0.25">
      <c r="A29" s="138" t="s">
        <v>73</v>
      </c>
      <c r="B29" s="133">
        <v>85580.320000000022</v>
      </c>
      <c r="C29" s="174">
        <v>80916.799999999988</v>
      </c>
      <c r="D29" s="174">
        <v>125346.10000000003</v>
      </c>
      <c r="E29" s="174">
        <v>120157.7999999999</v>
      </c>
      <c r="F29" s="174">
        <v>101957.16000000005</v>
      </c>
      <c r="G29" s="174">
        <v>91780.269999999946</v>
      </c>
      <c r="H29" s="174">
        <v>94208.579999999958</v>
      </c>
      <c r="I29" s="174">
        <v>96265.579999999973</v>
      </c>
      <c r="J29" s="174">
        <v>124755.04</v>
      </c>
      <c r="K29" s="174">
        <v>116531.85999999993</v>
      </c>
      <c r="L29" s="174">
        <v>101982.0299999999</v>
      </c>
      <c r="M29" s="174">
        <v>105458.75000000004</v>
      </c>
      <c r="N29" s="130">
        <v>99662.009999999951</v>
      </c>
      <c r="O29" s="407">
        <f>IF(N29="","",(N29-M29)/M29)</f>
        <v>-5.4966894638899949E-2</v>
      </c>
      <c r="Q29" s="127" t="s">
        <v>73</v>
      </c>
      <c r="R29" s="45">
        <v>23270.865999999998</v>
      </c>
      <c r="S29" s="174">
        <v>22495.121000000003</v>
      </c>
      <c r="T29" s="174">
        <v>24799.759999999984</v>
      </c>
      <c r="U29" s="174">
        <v>25615.480000000018</v>
      </c>
      <c r="V29" s="174">
        <v>29400.613000000012</v>
      </c>
      <c r="W29" s="174">
        <v>25803.076000000012</v>
      </c>
      <c r="X29" s="174">
        <v>26846.136999999999</v>
      </c>
      <c r="Y29" s="174">
        <v>26379.177</v>
      </c>
      <c r="Z29" s="174">
        <v>31298.861000000001</v>
      </c>
      <c r="AA29" s="174">
        <v>31619.378999999994</v>
      </c>
      <c r="AB29" s="174">
        <v>28181.773000000012</v>
      </c>
      <c r="AC29" s="174">
        <v>29929.548000000032</v>
      </c>
      <c r="AD29" s="130">
        <v>27861.701000000008</v>
      </c>
      <c r="AE29" s="407">
        <f>IF(AD29="","",(AD29-AC29)/AC29)</f>
        <v>-6.9090485429316242E-2</v>
      </c>
      <c r="AG29" s="229">
        <f t="shared" ref="AG29:AS44" si="16">(R29/B29)*10</f>
        <v>2.7191842704023532</v>
      </c>
      <c r="AH29" s="177">
        <f t="shared" si="16"/>
        <v>2.7800309700828514</v>
      </c>
      <c r="AI29" s="177">
        <f t="shared" si="16"/>
        <v>1.9785027216642543</v>
      </c>
      <c r="AJ29" s="177">
        <f t="shared" si="16"/>
        <v>2.1318199900464254</v>
      </c>
      <c r="AK29" s="177">
        <f t="shared" si="16"/>
        <v>2.8836241613634588</v>
      </c>
      <c r="AL29" s="177">
        <f t="shared" si="16"/>
        <v>2.8113968285340656</v>
      </c>
      <c r="AM29" s="177">
        <f t="shared" si="16"/>
        <v>2.849648832409958</v>
      </c>
      <c r="AN29" s="177">
        <f t="shared" si="16"/>
        <v>2.7402501496381166</v>
      </c>
      <c r="AO29" s="177">
        <f t="shared" si="16"/>
        <v>2.5088253749107055</v>
      </c>
      <c r="AP29" s="177">
        <f t="shared" si="16"/>
        <v>2.713367743379365</v>
      </c>
      <c r="AQ29" s="177">
        <f t="shared" si="16"/>
        <v>2.7634057686437541</v>
      </c>
      <c r="AR29" s="177">
        <f t="shared" si="16"/>
        <v>2.8380336387450091</v>
      </c>
      <c r="AS29" s="177">
        <f t="shared" si="16"/>
        <v>2.7956190127010307</v>
      </c>
      <c r="AT29" s="407">
        <f t="shared" ref="AT29" si="17">IF(AS29="","",(AS29-AR29)/AR29)</f>
        <v>-1.4945075162228986E-2</v>
      </c>
      <c r="AW29" s="123"/>
    </row>
    <row r="30" spans="1:49" ht="20.100000000000001" customHeight="1" x14ac:dyDescent="0.25">
      <c r="A30" s="139" t="s">
        <v>74</v>
      </c>
      <c r="B30" s="135">
        <v>88844.739999999976</v>
      </c>
      <c r="C30" s="175">
        <v>127722.29999999996</v>
      </c>
      <c r="D30" s="175">
        <v>128469.03999999996</v>
      </c>
      <c r="E30" s="175">
        <v>149512.51999999999</v>
      </c>
      <c r="F30" s="175">
        <v>109776.64999999998</v>
      </c>
      <c r="G30" s="175">
        <v>98756.11</v>
      </c>
      <c r="H30" s="175">
        <v>114532.42999999993</v>
      </c>
      <c r="I30" s="175">
        <v>102519.81000000003</v>
      </c>
      <c r="J30" s="175">
        <v>148191.60999999999</v>
      </c>
      <c r="K30" s="175">
        <v>114647.40999999992</v>
      </c>
      <c r="L30" s="175">
        <v>104015.04000000004</v>
      </c>
      <c r="M30" s="175">
        <v>107674.22000000006</v>
      </c>
      <c r="N30" s="137">
        <v>108027.27999999996</v>
      </c>
      <c r="O30" s="337">
        <f t="shared" ref="O30:O45" si="18">IF(N30="","",(N30-M30)/M30)</f>
        <v>3.2789650113081441E-3</v>
      </c>
      <c r="Q30" s="127" t="s">
        <v>74</v>
      </c>
      <c r="R30" s="24">
        <v>24769.378999999986</v>
      </c>
      <c r="S30" s="175">
        <v>26090.180999999997</v>
      </c>
      <c r="T30" s="175">
        <v>26845.964000000011</v>
      </c>
      <c r="U30" s="175">
        <v>29407.368999999981</v>
      </c>
      <c r="V30" s="175">
        <v>29868.044999999998</v>
      </c>
      <c r="W30" s="175">
        <v>27835.92599999997</v>
      </c>
      <c r="X30" s="175">
        <v>29206.410000000018</v>
      </c>
      <c r="Y30" s="175">
        <v>26234.001999999982</v>
      </c>
      <c r="Z30" s="175">
        <v>31644.39</v>
      </c>
      <c r="AA30" s="175">
        <v>32055.040000000023</v>
      </c>
      <c r="AB30" s="175">
        <v>26905.675000000007</v>
      </c>
      <c r="AC30" s="175">
        <v>29585.051999999989</v>
      </c>
      <c r="AD30" s="137">
        <v>30862.344000000008</v>
      </c>
      <c r="AE30" s="337">
        <f t="shared" ref="AE30:AE45" si="19">IF(AD30="","",(AD30-AC30)/AC30)</f>
        <v>4.317355940425658E-2</v>
      </c>
      <c r="AG30" s="230">
        <f t="shared" si="16"/>
        <v>2.7879398375187985</v>
      </c>
      <c r="AH30" s="178">
        <f t="shared" si="16"/>
        <v>2.0427271510143492</v>
      </c>
      <c r="AI30" s="178">
        <f t="shared" si="16"/>
        <v>2.0896835533292704</v>
      </c>
      <c r="AJ30" s="178">
        <f t="shared" si="16"/>
        <v>1.9668833753855519</v>
      </c>
      <c r="AK30" s="178">
        <f t="shared" si="16"/>
        <v>2.7208012815111413</v>
      </c>
      <c r="AL30" s="178">
        <f t="shared" si="16"/>
        <v>2.8186535496385967</v>
      </c>
      <c r="AM30" s="178">
        <f t="shared" si="16"/>
        <v>2.5500559099287456</v>
      </c>
      <c r="AN30" s="178">
        <f t="shared" si="16"/>
        <v>2.5589202711163801</v>
      </c>
      <c r="AO30" s="178">
        <f t="shared" si="16"/>
        <v>2.135369876877645</v>
      </c>
      <c r="AP30" s="178">
        <f t="shared" si="16"/>
        <v>2.795967218099392</v>
      </c>
      <c r="AQ30" s="178">
        <f t="shared" si="16"/>
        <v>2.5867100565456687</v>
      </c>
      <c r="AR30" s="178">
        <f t="shared" si="16"/>
        <v>2.7476448865847343</v>
      </c>
      <c r="AS30" s="178">
        <f t="shared" ref="AS30" si="20">(AD30/N30)*10</f>
        <v>2.8569028119563895</v>
      </c>
      <c r="AT30" s="337">
        <f t="shared" ref="AT30" si="21">IF(AS30="","",(AS30-AR30)/AR30)</f>
        <v>3.976420894312168E-2</v>
      </c>
      <c r="AW30" s="123"/>
    </row>
    <row r="31" spans="1:49" ht="20.100000000000001" customHeight="1" x14ac:dyDescent="0.25">
      <c r="A31" s="139" t="s">
        <v>75</v>
      </c>
      <c r="B31" s="135">
        <v>163017.80000000002</v>
      </c>
      <c r="C31" s="175">
        <v>124161.32999999994</v>
      </c>
      <c r="D31" s="175">
        <v>181017.38999999993</v>
      </c>
      <c r="E31" s="175">
        <v>128321.88000000003</v>
      </c>
      <c r="F31" s="175">
        <v>109180.21999999993</v>
      </c>
      <c r="G31" s="175">
        <v>128703.72000000002</v>
      </c>
      <c r="H31" s="175">
        <v>167047.14999999997</v>
      </c>
      <c r="I31" s="175">
        <v>131035.77999999998</v>
      </c>
      <c r="J31" s="175">
        <v>136350.32999999999</v>
      </c>
      <c r="K31" s="175">
        <v>131403.34</v>
      </c>
      <c r="L31" s="175">
        <v>117972.88000000002</v>
      </c>
      <c r="M31" s="175">
        <v>151017.85000000006</v>
      </c>
      <c r="N31" s="137">
        <v>137653.7999999999</v>
      </c>
      <c r="O31" s="337">
        <f t="shared" si="18"/>
        <v>-8.8493181435175761E-2</v>
      </c>
      <c r="Q31" s="127" t="s">
        <v>75</v>
      </c>
      <c r="R31" s="24">
        <v>34176.324999999983</v>
      </c>
      <c r="S31" s="175">
        <v>30181.553999999996</v>
      </c>
      <c r="T31" s="175">
        <v>34669.633000000002</v>
      </c>
      <c r="U31" s="175">
        <v>29423.860999999994</v>
      </c>
      <c r="V31" s="175">
        <v>29544.088000000018</v>
      </c>
      <c r="W31" s="175">
        <v>34831.201999999983</v>
      </c>
      <c r="X31" s="175">
        <v>34959.243999999999</v>
      </c>
      <c r="Y31" s="175">
        <v>36752.83499999997</v>
      </c>
      <c r="Z31" s="175">
        <v>36699.917000000001</v>
      </c>
      <c r="AA31" s="175">
        <v>35665.698999999964</v>
      </c>
      <c r="AB31" s="175">
        <v>30966.271999999997</v>
      </c>
      <c r="AC31" s="175">
        <v>41188.165999999976</v>
      </c>
      <c r="AD31" s="137">
        <v>38737.107000000011</v>
      </c>
      <c r="AE31" s="337">
        <f t="shared" si="19"/>
        <v>-5.9508816197350621E-2</v>
      </c>
      <c r="AG31" s="230">
        <f t="shared" si="16"/>
        <v>2.0964781146598703</v>
      </c>
      <c r="AH31" s="178">
        <f t="shared" si="16"/>
        <v>2.4308336581123937</v>
      </c>
      <c r="AI31" s="178">
        <f t="shared" si="16"/>
        <v>1.9152653234034593</v>
      </c>
      <c r="AJ31" s="178">
        <f t="shared" si="16"/>
        <v>2.2929730300085991</v>
      </c>
      <c r="AK31" s="178">
        <f t="shared" si="16"/>
        <v>2.7059927155303445</v>
      </c>
      <c r="AL31" s="178">
        <f t="shared" si="16"/>
        <v>2.7063088774745574</v>
      </c>
      <c r="AM31" s="178">
        <f t="shared" si="16"/>
        <v>2.0927770392969895</v>
      </c>
      <c r="AN31" s="178">
        <f t="shared" si="16"/>
        <v>2.8047938509619263</v>
      </c>
      <c r="AO31" s="178">
        <f t="shared" si="16"/>
        <v>2.691589892008329</v>
      </c>
      <c r="AP31" s="178">
        <f t="shared" si="16"/>
        <v>2.7142155595131729</v>
      </c>
      <c r="AQ31" s="178">
        <f t="shared" si="16"/>
        <v>2.6248636127218381</v>
      </c>
      <c r="AR31" s="178">
        <f t="shared" si="16"/>
        <v>2.7273707048537608</v>
      </c>
      <c r="AS31" s="178">
        <f t="shared" ref="AS31" si="22">(AD31/N31)*10</f>
        <v>2.8140964506610091</v>
      </c>
      <c r="AT31" s="337">
        <f t="shared" ref="AT31" si="23">IF(AS31="","",(AS31-AR31)/AR31)</f>
        <v>3.1798297771882283E-2</v>
      </c>
      <c r="AW31" s="123"/>
    </row>
    <row r="32" spans="1:49" ht="20.100000000000001" customHeight="1" x14ac:dyDescent="0.25">
      <c r="A32" s="139" t="s">
        <v>76</v>
      </c>
      <c r="B32" s="135">
        <v>129054.22999999992</v>
      </c>
      <c r="C32" s="175">
        <v>143928.69999999998</v>
      </c>
      <c r="D32" s="175">
        <v>130551.29999999993</v>
      </c>
      <c r="E32" s="175">
        <v>168057.08999999997</v>
      </c>
      <c r="F32" s="175">
        <v>116200.55999999991</v>
      </c>
      <c r="G32" s="175">
        <v>126285.80000000003</v>
      </c>
      <c r="H32" s="175">
        <v>162799.5</v>
      </c>
      <c r="I32" s="175">
        <v>135156.71</v>
      </c>
      <c r="J32" s="175">
        <v>164204.01</v>
      </c>
      <c r="K32" s="175">
        <v>132405.87000000008</v>
      </c>
      <c r="L32" s="175">
        <v>104241.91999999998</v>
      </c>
      <c r="M32" s="175">
        <v>134300.00000000003</v>
      </c>
      <c r="N32" s="137">
        <v>130541.53999999996</v>
      </c>
      <c r="O32" s="337">
        <f t="shared" si="18"/>
        <v>-2.7985554728220879E-2</v>
      </c>
      <c r="Q32" s="127" t="s">
        <v>76</v>
      </c>
      <c r="R32" s="24">
        <v>29571.834999999992</v>
      </c>
      <c r="S32" s="175">
        <v>27556.182000000004</v>
      </c>
      <c r="T32" s="175">
        <v>27462.67</v>
      </c>
      <c r="U32" s="175">
        <v>33693.252999999975</v>
      </c>
      <c r="V32" s="175">
        <v>31434.276000000013</v>
      </c>
      <c r="W32" s="175">
        <v>35272.59899999998</v>
      </c>
      <c r="X32" s="175">
        <v>32738.878999999994</v>
      </c>
      <c r="Y32" s="175">
        <v>32002.925999999999</v>
      </c>
      <c r="Z32" s="175">
        <v>37177.171999999999</v>
      </c>
      <c r="AA32" s="175">
        <v>34138.758999999991</v>
      </c>
      <c r="AB32" s="175">
        <v>27197.232999999986</v>
      </c>
      <c r="AC32" s="175">
        <v>35728.330000000016</v>
      </c>
      <c r="AD32" s="137">
        <v>35370.781000000039</v>
      </c>
      <c r="AE32" s="337">
        <f t="shared" si="19"/>
        <v>-1.0007436675601045E-2</v>
      </c>
      <c r="AG32" s="230">
        <f t="shared" si="16"/>
        <v>2.2914270225780289</v>
      </c>
      <c r="AH32" s="178">
        <f t="shared" si="16"/>
        <v>1.9145717289185553</v>
      </c>
      <c r="AI32" s="178">
        <f t="shared" si="16"/>
        <v>2.1035922277296368</v>
      </c>
      <c r="AJ32" s="178">
        <f t="shared" si="16"/>
        <v>2.004869476200021</v>
      </c>
      <c r="AK32" s="178">
        <f t="shared" si="16"/>
        <v>2.7051742263548508</v>
      </c>
      <c r="AL32" s="178">
        <f t="shared" si="16"/>
        <v>2.7930772105810764</v>
      </c>
      <c r="AM32" s="178">
        <f t="shared" si="16"/>
        <v>2.0109938298336294</v>
      </c>
      <c r="AN32" s="178">
        <f t="shared" si="16"/>
        <v>2.3678384891138591</v>
      </c>
      <c r="AO32" s="178">
        <f t="shared" si="16"/>
        <v>2.2640842936783332</v>
      </c>
      <c r="AP32" s="178">
        <f t="shared" si="16"/>
        <v>2.578341806144997</v>
      </c>
      <c r="AQ32" s="178">
        <f t="shared" si="16"/>
        <v>2.6090495071464521</v>
      </c>
      <c r="AR32" s="178">
        <f t="shared" si="16"/>
        <v>2.6603373045420708</v>
      </c>
      <c r="AS32" s="178">
        <f t="shared" ref="AS32" si="24">(AD32/N32)*10</f>
        <v>2.7095421886397268</v>
      </c>
      <c r="AT32" s="337">
        <f t="shared" ref="AT32" si="25">IF(AS32="","",(AS32-AR32)/AR32)</f>
        <v>1.8495731354684641E-2</v>
      </c>
      <c r="AW32" s="123"/>
    </row>
    <row r="33" spans="1:49" ht="20.100000000000001" customHeight="1" x14ac:dyDescent="0.25">
      <c r="A33" s="139" t="s">
        <v>77</v>
      </c>
      <c r="B33" s="135">
        <v>118132.11000000003</v>
      </c>
      <c r="C33" s="175">
        <v>147173.66999999995</v>
      </c>
      <c r="D33" s="175">
        <v>167545.44000000024</v>
      </c>
      <c r="E33" s="175">
        <v>131905.74000000005</v>
      </c>
      <c r="F33" s="175">
        <v>115807.50000000003</v>
      </c>
      <c r="G33" s="175">
        <v>114798.86000000002</v>
      </c>
      <c r="H33" s="175">
        <v>138304.09999999992</v>
      </c>
      <c r="I33" s="175">
        <v>134536.19999999998</v>
      </c>
      <c r="J33" s="175">
        <v>144042.04</v>
      </c>
      <c r="K33" s="175">
        <v>143487.67999999993</v>
      </c>
      <c r="L33" s="175">
        <v>113189.59999999996</v>
      </c>
      <c r="M33" s="175">
        <v>131070.36999999986</v>
      </c>
      <c r="N33" s="137">
        <v>124892.52</v>
      </c>
      <c r="O33" s="337">
        <f t="shared" si="18"/>
        <v>-4.7133841157233833E-2</v>
      </c>
      <c r="Q33" s="127" t="s">
        <v>77</v>
      </c>
      <c r="R33" s="24">
        <v>29004.790999999972</v>
      </c>
      <c r="S33" s="175">
        <v>32396.498</v>
      </c>
      <c r="T33" s="175">
        <v>31705.719999999998</v>
      </c>
      <c r="U33" s="175">
        <v>31122.389999999996</v>
      </c>
      <c r="V33" s="175">
        <v>31058.100000000006</v>
      </c>
      <c r="W33" s="175">
        <v>31539.86900000001</v>
      </c>
      <c r="X33" s="175">
        <v>33068.363999999994</v>
      </c>
      <c r="Y33" s="175">
        <v>35573.933999999957</v>
      </c>
      <c r="Z33" s="175">
        <v>34606.108999999997</v>
      </c>
      <c r="AA33" s="175">
        <v>36493.042000000009</v>
      </c>
      <c r="AB33" s="175">
        <v>28939.759999999998</v>
      </c>
      <c r="AC33" s="175">
        <v>35164.128999999986</v>
      </c>
      <c r="AD33" s="137">
        <v>34664.073000000055</v>
      </c>
      <c r="AE33" s="337">
        <f t="shared" si="19"/>
        <v>-1.422062807242948E-2</v>
      </c>
      <c r="AG33" s="230">
        <f t="shared" si="16"/>
        <v>2.4552842575993914</v>
      </c>
      <c r="AH33" s="178">
        <f t="shared" si="16"/>
        <v>2.2012427902355096</v>
      </c>
      <c r="AI33" s="178">
        <f t="shared" si="16"/>
        <v>1.8923654382954234</v>
      </c>
      <c r="AJ33" s="178">
        <f t="shared" si="16"/>
        <v>2.3594416740317734</v>
      </c>
      <c r="AK33" s="178">
        <f t="shared" si="16"/>
        <v>2.6818729356906932</v>
      </c>
      <c r="AL33" s="178">
        <f t="shared" si="16"/>
        <v>2.7474026310017368</v>
      </c>
      <c r="AM33" s="178">
        <f t="shared" si="16"/>
        <v>2.3909894211379137</v>
      </c>
      <c r="AN33" s="178">
        <f t="shared" si="16"/>
        <v>2.6441904855347453</v>
      </c>
      <c r="AO33" s="178">
        <f t="shared" si="16"/>
        <v>2.4025006171809284</v>
      </c>
      <c r="AP33" s="178">
        <f t="shared" si="16"/>
        <v>2.5432874794546838</v>
      </c>
      <c r="AQ33" s="178">
        <f t="shared" si="16"/>
        <v>2.5567507968930014</v>
      </c>
      <c r="AR33" s="178">
        <f t="shared" si="16"/>
        <v>2.6828434984962675</v>
      </c>
      <c r="AS33" s="178">
        <f t="shared" ref="AS33" si="26">(AD33/N33)*10</f>
        <v>2.7755123365274441</v>
      </c>
      <c r="AT33" s="337">
        <f t="shared" ref="AT33" si="27">IF(AS33="","",(AS33-AR33)/AR33)</f>
        <v>3.4541276106160305E-2</v>
      </c>
      <c r="AW33" s="123"/>
    </row>
    <row r="34" spans="1:49" ht="20.100000000000001" customHeight="1" x14ac:dyDescent="0.25">
      <c r="A34" s="139" t="s">
        <v>78</v>
      </c>
      <c r="B34" s="135">
        <v>135211.27999999997</v>
      </c>
      <c r="C34" s="175">
        <v>175317.34000000005</v>
      </c>
      <c r="D34" s="175">
        <v>118154.39000000004</v>
      </c>
      <c r="E34" s="175">
        <v>152399.24000000002</v>
      </c>
      <c r="F34" s="175">
        <v>114737.72999999998</v>
      </c>
      <c r="G34" s="175">
        <v>115427.66999999995</v>
      </c>
      <c r="H34" s="175">
        <v>126613.06000000001</v>
      </c>
      <c r="I34" s="175">
        <v>156897.32000000004</v>
      </c>
      <c r="J34" s="175">
        <v>146611.98000000001</v>
      </c>
      <c r="K34" s="175">
        <v>114891.16999999987</v>
      </c>
      <c r="L34" s="175">
        <v>131146.98999999996</v>
      </c>
      <c r="M34" s="175">
        <v>137127.59</v>
      </c>
      <c r="N34" s="137"/>
      <c r="O34" s="337" t="str">
        <f t="shared" si="18"/>
        <v/>
      </c>
      <c r="Q34" s="127" t="s">
        <v>78</v>
      </c>
      <c r="R34" s="24">
        <v>28421.635000000002</v>
      </c>
      <c r="S34" s="175">
        <v>31101.468000000008</v>
      </c>
      <c r="T34" s="175">
        <v>27821.58</v>
      </c>
      <c r="U34" s="175">
        <v>30041.770000000019</v>
      </c>
      <c r="V34" s="175">
        <v>29496.788000000015</v>
      </c>
      <c r="W34" s="175">
        <v>31068.588000000022</v>
      </c>
      <c r="X34" s="175">
        <v>31963.873999999989</v>
      </c>
      <c r="Y34" s="175">
        <v>36419.877999999997</v>
      </c>
      <c r="Z34" s="175">
        <v>35474.750999999997</v>
      </c>
      <c r="AA34" s="175">
        <v>29960.277999999991</v>
      </c>
      <c r="AB34" s="175">
        <v>34243.893000000018</v>
      </c>
      <c r="AC34" s="175">
        <v>36752.535999999971</v>
      </c>
      <c r="AD34" s="137"/>
      <c r="AE34" s="337" t="str">
        <f t="shared" si="19"/>
        <v/>
      </c>
      <c r="AG34" s="230">
        <f t="shared" si="16"/>
        <v>2.1020165625234823</v>
      </c>
      <c r="AH34" s="178">
        <f t="shared" si="16"/>
        <v>1.7740098041642658</v>
      </c>
      <c r="AI34" s="178">
        <f t="shared" si="16"/>
        <v>2.354680177351006</v>
      </c>
      <c r="AJ34" s="178">
        <f t="shared" si="16"/>
        <v>1.9712545810595916</v>
      </c>
      <c r="AK34" s="178">
        <f t="shared" si="16"/>
        <v>2.5708010782503732</v>
      </c>
      <c r="AL34" s="178">
        <f t="shared" si="16"/>
        <v>2.691606613908089</v>
      </c>
      <c r="AM34" s="178">
        <f t="shared" si="16"/>
        <v>2.5245321454200687</v>
      </c>
      <c r="AN34" s="178">
        <f t="shared" si="16"/>
        <v>2.3212555829506831</v>
      </c>
      <c r="AO34" s="178">
        <f t="shared" si="16"/>
        <v>2.4196352167128494</v>
      </c>
      <c r="AP34" s="178">
        <f t="shared" si="16"/>
        <v>2.6077093653063175</v>
      </c>
      <c r="AQ34" s="178">
        <f t="shared" si="16"/>
        <v>2.6111078111666934</v>
      </c>
      <c r="AR34" s="178">
        <f t="shared" si="16"/>
        <v>2.6801707810951809</v>
      </c>
      <c r="AS34" s="178"/>
      <c r="AT34" s="337"/>
      <c r="AW34" s="123"/>
    </row>
    <row r="35" spans="1:49" ht="20.100000000000001" customHeight="1" x14ac:dyDescent="0.25">
      <c r="A35" s="139" t="s">
        <v>79</v>
      </c>
      <c r="B35" s="135">
        <v>127394.07999999993</v>
      </c>
      <c r="C35" s="175">
        <v>153173.20000000004</v>
      </c>
      <c r="D35" s="175">
        <v>157184.51</v>
      </c>
      <c r="E35" s="175">
        <v>153334.56</v>
      </c>
      <c r="F35" s="175">
        <v>127866.06000000003</v>
      </c>
      <c r="G35" s="175">
        <v>125620.06999999993</v>
      </c>
      <c r="H35" s="175">
        <v>136980</v>
      </c>
      <c r="I35" s="175">
        <v>143925.01</v>
      </c>
      <c r="J35" s="175">
        <v>137723</v>
      </c>
      <c r="K35" s="175">
        <v>141500.09</v>
      </c>
      <c r="L35" s="175">
        <v>149245.17000000007</v>
      </c>
      <c r="M35" s="175">
        <v>121175.88999999987</v>
      </c>
      <c r="N35" s="137"/>
      <c r="O35" s="337" t="str">
        <f t="shared" si="18"/>
        <v/>
      </c>
      <c r="Q35" s="127" t="s">
        <v>79</v>
      </c>
      <c r="R35" s="24">
        <v>32779.412000000004</v>
      </c>
      <c r="S35" s="175">
        <v>32399.374999999993</v>
      </c>
      <c r="T35" s="175">
        <v>32672.658999999996</v>
      </c>
      <c r="U35" s="175">
        <v>33859.816999999988</v>
      </c>
      <c r="V35" s="175">
        <v>36267.96699999999</v>
      </c>
      <c r="W35" s="175">
        <v>36630.704999999973</v>
      </c>
      <c r="X35" s="175">
        <v>36275.366999999962</v>
      </c>
      <c r="Y35" s="175">
        <v>35138.28200000005</v>
      </c>
      <c r="Z35" s="175">
        <v>35499.514000000003</v>
      </c>
      <c r="AA35" s="175">
        <v>41925.194999999985</v>
      </c>
      <c r="AB35" s="175">
        <v>39852.698999999964</v>
      </c>
      <c r="AC35" s="175">
        <v>34988.748999999974</v>
      </c>
      <c r="AD35" s="137"/>
      <c r="AE35" s="337" t="str">
        <f t="shared" si="19"/>
        <v/>
      </c>
      <c r="AG35" s="230">
        <f t="shared" si="16"/>
        <v>2.5730718413288924</v>
      </c>
      <c r="AH35" s="178">
        <f t="shared" si="16"/>
        <v>2.1152117341675951</v>
      </c>
      <c r="AI35" s="178">
        <f t="shared" si="16"/>
        <v>2.0786182429808124</v>
      </c>
      <c r="AJ35" s="178">
        <f t="shared" si="16"/>
        <v>2.2082312689324564</v>
      </c>
      <c r="AK35" s="178">
        <f t="shared" si="16"/>
        <v>2.8364029516511247</v>
      </c>
      <c r="AL35" s="178">
        <f t="shared" si="16"/>
        <v>2.9159914494554884</v>
      </c>
      <c r="AM35" s="178">
        <f t="shared" si="16"/>
        <v>2.6482236092860245</v>
      </c>
      <c r="AN35" s="178">
        <f t="shared" si="16"/>
        <v>2.4414298807413699</v>
      </c>
      <c r="AO35" s="178">
        <f t="shared" si="16"/>
        <v>2.5776024338708856</v>
      </c>
      <c r="AP35" s="178">
        <f t="shared" si="16"/>
        <v>2.962909422884465</v>
      </c>
      <c r="AQ35" s="178">
        <f t="shared" si="16"/>
        <v>2.6702840031607016</v>
      </c>
      <c r="AR35" s="178">
        <f t="shared" si="16"/>
        <v>2.8874348684379387</v>
      </c>
      <c r="AS35" s="178"/>
      <c r="AT35" s="337"/>
      <c r="AW35" s="123"/>
    </row>
    <row r="36" spans="1:49" ht="20.100000000000001" customHeight="1" x14ac:dyDescent="0.25">
      <c r="A36" s="139" t="s">
        <v>80</v>
      </c>
      <c r="B36" s="135">
        <v>84144.9</v>
      </c>
      <c r="C36" s="175">
        <v>93566.699999999968</v>
      </c>
      <c r="D36" s="175">
        <v>109659.02</v>
      </c>
      <c r="E36" s="175">
        <v>85683.409999999989</v>
      </c>
      <c r="F36" s="175">
        <v>75119.589999999982</v>
      </c>
      <c r="G36" s="175">
        <v>77720.049999999974</v>
      </c>
      <c r="H36" s="175">
        <v>113987.73000000001</v>
      </c>
      <c r="I36" s="175">
        <v>109779.21999999999</v>
      </c>
      <c r="J36" s="175">
        <v>115223.08</v>
      </c>
      <c r="K36" s="175">
        <v>101102.37999999996</v>
      </c>
      <c r="L36" s="175">
        <v>89495.020000000019</v>
      </c>
      <c r="M36" s="175">
        <v>92283.700000000084</v>
      </c>
      <c r="N36" s="137"/>
      <c r="O36" s="337" t="str">
        <f t="shared" si="18"/>
        <v/>
      </c>
      <c r="Q36" s="127" t="s">
        <v>80</v>
      </c>
      <c r="R36" s="24">
        <v>21851.23599999999</v>
      </c>
      <c r="S36" s="175">
        <v>23756.94100000001</v>
      </c>
      <c r="T36" s="175">
        <v>26722.863000000001</v>
      </c>
      <c r="U36" s="175">
        <v>25745.833000000013</v>
      </c>
      <c r="V36" s="175">
        <v>21196.857</v>
      </c>
      <c r="W36" s="175">
        <v>23742.381999999994</v>
      </c>
      <c r="X36" s="175">
        <v>27458.442999999999</v>
      </c>
      <c r="Y36" s="175">
        <v>27213.074000000004</v>
      </c>
      <c r="Z36" s="175">
        <v>30488.754000000001</v>
      </c>
      <c r="AA36" s="175">
        <v>28270.806999999997</v>
      </c>
      <c r="AB36" s="175">
        <v>25817.175000000007</v>
      </c>
      <c r="AC36" s="175">
        <v>25830.83300000001</v>
      </c>
      <c r="AD36" s="137"/>
      <c r="AE36" s="337" t="str">
        <f t="shared" si="19"/>
        <v/>
      </c>
      <c r="AG36" s="230">
        <f t="shared" si="16"/>
        <v>2.596858038930463</v>
      </c>
      <c r="AH36" s="178">
        <f t="shared" si="16"/>
        <v>2.5390380338304137</v>
      </c>
      <c r="AI36" s="178">
        <f t="shared" si="16"/>
        <v>2.4369051446930676</v>
      </c>
      <c r="AJ36" s="178">
        <f t="shared" si="16"/>
        <v>3.0047628823362675</v>
      </c>
      <c r="AK36" s="178">
        <f t="shared" si="16"/>
        <v>2.8217482283915563</v>
      </c>
      <c r="AL36" s="178">
        <f t="shared" si="16"/>
        <v>3.0548593316653818</v>
      </c>
      <c r="AM36" s="178">
        <f t="shared" si="16"/>
        <v>2.4088946240090925</v>
      </c>
      <c r="AN36" s="178">
        <f t="shared" si="16"/>
        <v>2.4788911781300693</v>
      </c>
      <c r="AO36" s="178">
        <f t="shared" si="16"/>
        <v>2.6460630977752024</v>
      </c>
      <c r="AP36" s="178">
        <f t="shared" si="16"/>
        <v>2.7962553403787336</v>
      </c>
      <c r="AQ36" s="178">
        <f t="shared" si="16"/>
        <v>2.8847610738564002</v>
      </c>
      <c r="AR36" s="178">
        <f t="shared" si="16"/>
        <v>2.7990677660301859</v>
      </c>
      <c r="AS36" s="178"/>
      <c r="AT36" s="337"/>
      <c r="AW36" s="123"/>
    </row>
    <row r="37" spans="1:49" ht="20.100000000000001" customHeight="1" x14ac:dyDescent="0.25">
      <c r="A37" s="139" t="s">
        <v>81</v>
      </c>
      <c r="B37" s="135">
        <v>138558.80000000005</v>
      </c>
      <c r="C37" s="175">
        <v>155834.77000000008</v>
      </c>
      <c r="D37" s="175">
        <v>166910.12999999986</v>
      </c>
      <c r="E37" s="175">
        <v>141021.50999999992</v>
      </c>
      <c r="F37" s="175">
        <v>123949.06000000001</v>
      </c>
      <c r="G37" s="175">
        <v>108934.93999999996</v>
      </c>
      <c r="H37" s="175">
        <v>146959.93000000008</v>
      </c>
      <c r="I37" s="175">
        <v>147602.30999999997</v>
      </c>
      <c r="J37" s="175">
        <v>117229.17</v>
      </c>
      <c r="K37" s="175">
        <v>135705.82999999984</v>
      </c>
      <c r="L37" s="175">
        <v>125178.3499999999</v>
      </c>
      <c r="M37" s="175">
        <v>127605.73999999974</v>
      </c>
      <c r="N37" s="137"/>
      <c r="O37" s="337" t="str">
        <f t="shared" si="18"/>
        <v/>
      </c>
      <c r="Q37" s="127" t="s">
        <v>81</v>
      </c>
      <c r="R37" s="24">
        <v>36869.314999999995</v>
      </c>
      <c r="S37" s="175">
        <v>38144.778000000013</v>
      </c>
      <c r="T37" s="175">
        <v>35747.971000000005</v>
      </c>
      <c r="U37" s="175">
        <v>35405.063999999991</v>
      </c>
      <c r="V37" s="175">
        <v>39468.506000000016</v>
      </c>
      <c r="W37" s="175">
        <v>36656.012999999941</v>
      </c>
      <c r="X37" s="175">
        <v>39730.441999999974</v>
      </c>
      <c r="Y37" s="175">
        <v>38905.268000000018</v>
      </c>
      <c r="Z37" s="175">
        <v>37110.972999999998</v>
      </c>
      <c r="AA37" s="175">
        <v>44437.182000000023</v>
      </c>
      <c r="AB37" s="175">
        <v>35516.305999999968</v>
      </c>
      <c r="AC37" s="175">
        <v>38178.268000000004</v>
      </c>
      <c r="AD37" s="137"/>
      <c r="AE37" s="337" t="str">
        <f t="shared" si="19"/>
        <v/>
      </c>
      <c r="AG37" s="230">
        <f t="shared" si="16"/>
        <v>2.6609147163514684</v>
      </c>
      <c r="AH37" s="178">
        <f t="shared" si="16"/>
        <v>2.4477706740286518</v>
      </c>
      <c r="AI37" s="178">
        <f t="shared" si="16"/>
        <v>2.1417496349682335</v>
      </c>
      <c r="AJ37" s="178">
        <f t="shared" si="16"/>
        <v>2.5106144445623939</v>
      </c>
      <c r="AK37" s="178">
        <f t="shared" si="16"/>
        <v>3.1842521435822113</v>
      </c>
      <c r="AL37" s="178">
        <f t="shared" si="16"/>
        <v>3.3649454435831103</v>
      </c>
      <c r="AM37" s="178">
        <f t="shared" si="16"/>
        <v>2.7034880868546924</v>
      </c>
      <c r="AN37" s="178">
        <f t="shared" si="16"/>
        <v>2.6358170139749189</v>
      </c>
      <c r="AO37" s="178">
        <f t="shared" si="16"/>
        <v>3.1656773651131371</v>
      </c>
      <c r="AP37" s="178">
        <f t="shared" si="16"/>
        <v>3.2745226936823624</v>
      </c>
      <c r="AQ37" s="178">
        <f t="shared" si="16"/>
        <v>2.8372562827357921</v>
      </c>
      <c r="AR37" s="178">
        <f t="shared" si="16"/>
        <v>2.991892684451348</v>
      </c>
      <c r="AS37" s="178"/>
      <c r="AT37" s="337"/>
      <c r="AW37" s="123"/>
    </row>
    <row r="38" spans="1:49" ht="20.100000000000001" customHeight="1" x14ac:dyDescent="0.25">
      <c r="A38" s="139" t="s">
        <v>82</v>
      </c>
      <c r="B38" s="135">
        <v>122092.12999999996</v>
      </c>
      <c r="C38" s="175">
        <v>129989.20999999999</v>
      </c>
      <c r="D38" s="175">
        <v>213923.46999999977</v>
      </c>
      <c r="E38" s="175">
        <v>143278.98999999987</v>
      </c>
      <c r="F38" s="175">
        <v>142422.69000000009</v>
      </c>
      <c r="G38" s="175">
        <v>143940.27999999988</v>
      </c>
      <c r="H38" s="175">
        <v>138455.72000000012</v>
      </c>
      <c r="I38" s="175">
        <v>171460.04999999996</v>
      </c>
      <c r="J38" s="175">
        <v>167779.67</v>
      </c>
      <c r="K38" s="175">
        <v>161547.5199999999</v>
      </c>
      <c r="L38" s="175">
        <v>125255.67999999998</v>
      </c>
      <c r="M38" s="175">
        <v>128570.91999999997</v>
      </c>
      <c r="N38" s="137"/>
      <c r="O38" s="337" t="str">
        <f t="shared" si="18"/>
        <v/>
      </c>
      <c r="Q38" s="127" t="s">
        <v>82</v>
      </c>
      <c r="R38" s="24">
        <v>39727.941999999974</v>
      </c>
      <c r="S38" s="175">
        <v>40734.826999999983</v>
      </c>
      <c r="T38" s="175">
        <v>48266.111999999994</v>
      </c>
      <c r="U38" s="175">
        <v>48573.176999999916</v>
      </c>
      <c r="V38" s="175">
        <v>47199.009999999987</v>
      </c>
      <c r="W38" s="175">
        <v>49361.275999999947</v>
      </c>
      <c r="X38" s="175">
        <v>45412.628000000033</v>
      </c>
      <c r="Y38" s="175">
        <v>51801.627999999968</v>
      </c>
      <c r="Z38" s="175">
        <v>54582.834000000003</v>
      </c>
      <c r="AA38" s="175">
        <v>54939.106999999975</v>
      </c>
      <c r="AB38" s="175">
        <v>39610.614999999998</v>
      </c>
      <c r="AC38" s="175">
        <v>40325.788000000015</v>
      </c>
      <c r="AD38" s="137"/>
      <c r="AE38" s="337" t="str">
        <f t="shared" si="19"/>
        <v/>
      </c>
      <c r="AG38" s="230">
        <f t="shared" si="16"/>
        <v>3.2539314368583776</v>
      </c>
      <c r="AH38" s="178">
        <f t="shared" si="16"/>
        <v>3.1337083285605001</v>
      </c>
      <c r="AI38" s="178">
        <f t="shared" si="16"/>
        <v>2.2562326611474677</v>
      </c>
      <c r="AJ38" s="178">
        <f t="shared" si="16"/>
        <v>3.3901116276712977</v>
      </c>
      <c r="AK38" s="178">
        <f t="shared" si="16"/>
        <v>3.3140091652530894</v>
      </c>
      <c r="AL38" s="178">
        <f t="shared" si="16"/>
        <v>3.4292885910740196</v>
      </c>
      <c r="AM38" s="178">
        <f t="shared" si="16"/>
        <v>3.2799387414257781</v>
      </c>
      <c r="AN38" s="178">
        <f t="shared" si="16"/>
        <v>3.0212068642228891</v>
      </c>
      <c r="AO38" s="178">
        <f t="shared" si="16"/>
        <v>3.2532448061198354</v>
      </c>
      <c r="AP38" s="178">
        <f t="shared" si="16"/>
        <v>3.4008016340950329</v>
      </c>
      <c r="AQ38" s="178">
        <f t="shared" si="16"/>
        <v>3.1623807399392989</v>
      </c>
      <c r="AR38" s="178">
        <f t="shared" si="16"/>
        <v>3.1364625842297795</v>
      </c>
      <c r="AS38" s="178"/>
      <c r="AT38" s="337"/>
      <c r="AW38" s="123"/>
    </row>
    <row r="39" spans="1:49" ht="20.100000000000001" customHeight="1" x14ac:dyDescent="0.25">
      <c r="A39" s="139" t="s">
        <v>83</v>
      </c>
      <c r="B39" s="135">
        <v>155283.11000000002</v>
      </c>
      <c r="C39" s="175">
        <v>190846.28999999995</v>
      </c>
      <c r="D39" s="175">
        <v>164476.10999999999</v>
      </c>
      <c r="E39" s="175">
        <v>155784.03000000006</v>
      </c>
      <c r="F39" s="175">
        <v>141171.96999999974</v>
      </c>
      <c r="G39" s="175">
        <v>154005.31000000008</v>
      </c>
      <c r="H39" s="175">
        <v>193124.43999999997</v>
      </c>
      <c r="I39" s="175">
        <v>201827.3900000001</v>
      </c>
      <c r="J39" s="175">
        <v>161829.70000000001</v>
      </c>
      <c r="K39" s="175">
        <v>150815.30999999974</v>
      </c>
      <c r="L39" s="175">
        <v>141955.05999999985</v>
      </c>
      <c r="M39" s="175">
        <v>154762.83999999991</v>
      </c>
      <c r="N39" s="137"/>
      <c r="O39" s="337" t="str">
        <f t="shared" si="18"/>
        <v/>
      </c>
      <c r="Q39" s="127" t="s">
        <v>83</v>
      </c>
      <c r="R39" s="24">
        <v>50334.872000000032</v>
      </c>
      <c r="S39" s="175">
        <v>48986.57900000002</v>
      </c>
      <c r="T39" s="175">
        <v>51362.042000000016</v>
      </c>
      <c r="U39" s="175">
        <v>51289.855999999963</v>
      </c>
      <c r="V39" s="175">
        <v>48284.936000000031</v>
      </c>
      <c r="W39" s="175">
        <v>53105.856999999989</v>
      </c>
      <c r="X39" s="175">
        <v>59549.020999999986</v>
      </c>
      <c r="Y39" s="175">
        <v>59908.970000000067</v>
      </c>
      <c r="Z39" s="175">
        <v>53697.078000000001</v>
      </c>
      <c r="AA39" s="175">
        <v>48381.740000000013</v>
      </c>
      <c r="AB39" s="175">
        <v>43825.39899999999</v>
      </c>
      <c r="AC39" s="175">
        <v>46984.977000000035</v>
      </c>
      <c r="AD39" s="137"/>
      <c r="AE39" s="337" t="str">
        <f t="shared" si="19"/>
        <v/>
      </c>
      <c r="AG39" s="230">
        <f t="shared" si="16"/>
        <v>3.2414904621629503</v>
      </c>
      <c r="AH39" s="178">
        <f t="shared" si="16"/>
        <v>2.5668080317411479</v>
      </c>
      <c r="AI39" s="178">
        <f t="shared" ref="AI39:AQ41" si="28">IF(T39="","",(T39/D39)*10)</f>
        <v>3.1227660965473962</v>
      </c>
      <c r="AJ39" s="178">
        <f t="shared" si="28"/>
        <v>3.2923693141074821</v>
      </c>
      <c r="AK39" s="178">
        <f t="shared" si="28"/>
        <v>3.4202920027254784</v>
      </c>
      <c r="AL39" s="178">
        <f t="shared" si="28"/>
        <v>3.4483133730908344</v>
      </c>
      <c r="AM39" s="178">
        <f t="shared" si="28"/>
        <v>3.0834533940913951</v>
      </c>
      <c r="AN39" s="178">
        <f t="shared" si="28"/>
        <v>2.9683270442133765</v>
      </c>
      <c r="AO39" s="178">
        <f t="shared" si="28"/>
        <v>3.3181225695901304</v>
      </c>
      <c r="AP39" s="178">
        <f t="shared" si="28"/>
        <v>3.2080125021789963</v>
      </c>
      <c r="AQ39" s="178">
        <f t="shared" si="28"/>
        <v>3.0872727608300847</v>
      </c>
      <c r="AR39" s="178">
        <f>IF(AC39="","",(AC39/M39)*10)</f>
        <v>3.0359340136172266</v>
      </c>
      <c r="AS39" s="178"/>
      <c r="AT39" s="337"/>
      <c r="AW39" s="123"/>
    </row>
    <row r="40" spans="1:49" ht="20.100000000000001" customHeight="1" thickBot="1" x14ac:dyDescent="0.3">
      <c r="A40" s="139" t="s">
        <v>84</v>
      </c>
      <c r="B40" s="135">
        <v>149645.83999999991</v>
      </c>
      <c r="C40" s="175">
        <v>159202.30000000008</v>
      </c>
      <c r="D40" s="175">
        <v>203434.65000000014</v>
      </c>
      <c r="E40" s="175">
        <v>108594.94999999985</v>
      </c>
      <c r="F40" s="175">
        <v>106301.55</v>
      </c>
      <c r="G40" s="175">
        <v>116548.94000000003</v>
      </c>
      <c r="H40" s="175">
        <v>113772.80000000005</v>
      </c>
      <c r="I40" s="175">
        <v>147624.20999999967</v>
      </c>
      <c r="J40" s="175">
        <v>117569.23</v>
      </c>
      <c r="K40" s="175">
        <v>123931.32000000007</v>
      </c>
      <c r="L40" s="175">
        <v>108069.5199999999</v>
      </c>
      <c r="M40" s="175">
        <v>115081.56999999992</v>
      </c>
      <c r="N40" s="137"/>
      <c r="O40" s="337" t="str">
        <f t="shared" si="18"/>
        <v/>
      </c>
      <c r="Q40" s="128" t="s">
        <v>84</v>
      </c>
      <c r="R40" s="24">
        <v>35379.044000000002</v>
      </c>
      <c r="S40" s="175">
        <v>37144.067999999992</v>
      </c>
      <c r="T40" s="175">
        <v>37986.12000000001</v>
      </c>
      <c r="U40" s="175">
        <v>33420.183999999987</v>
      </c>
      <c r="V40" s="175">
        <v>33733.983000000022</v>
      </c>
      <c r="W40" s="175">
        <v>36039.897999999965</v>
      </c>
      <c r="X40" s="175">
        <v>34055.992000000013</v>
      </c>
      <c r="Y40" s="175">
        <v>36034.477999999988</v>
      </c>
      <c r="Z40" s="175">
        <v>35921.741999999998</v>
      </c>
      <c r="AA40" s="175">
        <v>37043.72399999998</v>
      </c>
      <c r="AB40" s="175">
        <v>32897.341999999997</v>
      </c>
      <c r="AC40" s="175">
        <v>33343.74200000002</v>
      </c>
      <c r="AD40" s="137"/>
      <c r="AE40" s="337" t="str">
        <f t="shared" si="19"/>
        <v/>
      </c>
      <c r="AG40" s="230">
        <f t="shared" si="16"/>
        <v>2.3641849315690981</v>
      </c>
      <c r="AH40" s="178">
        <f t="shared" si="16"/>
        <v>2.3331363931299971</v>
      </c>
      <c r="AI40" s="178">
        <f t="shared" si="28"/>
        <v>1.8672394304510065</v>
      </c>
      <c r="AJ40" s="178">
        <f t="shared" si="28"/>
        <v>3.0775081161693092</v>
      </c>
      <c r="AK40" s="178">
        <f t="shared" si="28"/>
        <v>3.1734234355002373</v>
      </c>
      <c r="AL40" s="178">
        <f t="shared" si="28"/>
        <v>3.0922544640903604</v>
      </c>
      <c r="AM40" s="178">
        <f t="shared" si="28"/>
        <v>2.9933333802103839</v>
      </c>
      <c r="AN40" s="178">
        <f t="shared" si="28"/>
        <v>2.4409599211403106</v>
      </c>
      <c r="AO40" s="178">
        <f t="shared" si="28"/>
        <v>3.0553693343062638</v>
      </c>
      <c r="AP40" s="178">
        <f t="shared" si="28"/>
        <v>2.9890526462560034</v>
      </c>
      <c r="AQ40" s="178">
        <f t="shared" si="28"/>
        <v>3.0440906927318663</v>
      </c>
      <c r="AR40" s="178">
        <f>IF(AC40="","",(AC40/M40)*10)</f>
        <v>2.8974006871821478</v>
      </c>
      <c r="AS40" s="178"/>
      <c r="AT40" s="337"/>
      <c r="AW40" s="123"/>
    </row>
    <row r="41" spans="1:49" ht="20.100000000000001" customHeight="1" thickBot="1" x14ac:dyDescent="0.3">
      <c r="A41" s="41" t="str">
        <f>A19</f>
        <v>jan-maio</v>
      </c>
      <c r="B41" s="193">
        <f>SUM(B29:B33)</f>
        <v>584629.19999999995</v>
      </c>
      <c r="C41" s="194">
        <f t="shared" ref="C41:N41" si="29">SUM(C29:C33)</f>
        <v>623902.79999999981</v>
      </c>
      <c r="D41" s="194">
        <f t="shared" si="29"/>
        <v>732929.27</v>
      </c>
      <c r="E41" s="194">
        <f t="shared" si="29"/>
        <v>697955.03</v>
      </c>
      <c r="F41" s="194">
        <f t="shared" si="29"/>
        <v>552922.08999999985</v>
      </c>
      <c r="G41" s="194">
        <f t="shared" si="29"/>
        <v>560324.76</v>
      </c>
      <c r="H41" s="194">
        <f t="shared" si="29"/>
        <v>676891.75999999978</v>
      </c>
      <c r="I41" s="194">
        <f t="shared" si="29"/>
        <v>599514.07999999996</v>
      </c>
      <c r="J41" s="194">
        <f t="shared" si="29"/>
        <v>717543.03</v>
      </c>
      <c r="K41" s="194">
        <f t="shared" si="29"/>
        <v>638476.15999999992</v>
      </c>
      <c r="L41" s="194">
        <f t="shared" si="29"/>
        <v>541401.46999999986</v>
      </c>
      <c r="M41" s="194">
        <f t="shared" si="29"/>
        <v>629521.19000000006</v>
      </c>
      <c r="N41" s="195">
        <f t="shared" si="29"/>
        <v>600777.14999999979</v>
      </c>
      <c r="O41" s="407">
        <f t="shared" si="18"/>
        <v>-4.5660162765927333E-2</v>
      </c>
      <c r="Q41" s="127"/>
      <c r="R41" s="193">
        <f>SUM(R29:R33)</f>
        <v>140793.19599999994</v>
      </c>
      <c r="S41" s="194">
        <f t="shared" ref="S41:AD41" si="30">SUM(S29:S33)</f>
        <v>138719.53599999999</v>
      </c>
      <c r="T41" s="194">
        <f t="shared" si="30"/>
        <v>145483.74699999997</v>
      </c>
      <c r="U41" s="194">
        <f t="shared" si="30"/>
        <v>149262.35299999994</v>
      </c>
      <c r="V41" s="194">
        <f t="shared" si="30"/>
        <v>151305.12200000003</v>
      </c>
      <c r="W41" s="194">
        <f t="shared" si="30"/>
        <v>155282.67199999996</v>
      </c>
      <c r="X41" s="194">
        <f t="shared" si="30"/>
        <v>156819.03400000001</v>
      </c>
      <c r="Y41" s="194">
        <f t="shared" si="30"/>
        <v>156942.87399999989</v>
      </c>
      <c r="Z41" s="194">
        <f t="shared" si="30"/>
        <v>171426.44899999999</v>
      </c>
      <c r="AA41" s="194">
        <f t="shared" si="30"/>
        <v>169971.91899999999</v>
      </c>
      <c r="AB41" s="194">
        <f t="shared" si="30"/>
        <v>142190.71300000002</v>
      </c>
      <c r="AC41" s="194">
        <f t="shared" si="30"/>
        <v>171595.22500000001</v>
      </c>
      <c r="AD41" s="195">
        <f t="shared" si="30"/>
        <v>167496.00600000014</v>
      </c>
      <c r="AE41" s="362">
        <f t="shared" si="19"/>
        <v>-2.3888887351031278E-2</v>
      </c>
      <c r="AG41" s="231">
        <f t="shared" si="16"/>
        <v>2.4082477577240402</v>
      </c>
      <c r="AH41" s="199">
        <f t="shared" si="16"/>
        <v>2.2234158269525324</v>
      </c>
      <c r="AI41" s="199">
        <f t="shared" si="28"/>
        <v>1.9849629828537201</v>
      </c>
      <c r="AJ41" s="199">
        <f t="shared" si="28"/>
        <v>2.1385669073837028</v>
      </c>
      <c r="AK41" s="199">
        <f t="shared" si="28"/>
        <v>2.7364636851459503</v>
      </c>
      <c r="AL41" s="199">
        <f t="shared" si="28"/>
        <v>2.7712977024252856</v>
      </c>
      <c r="AM41" s="199">
        <f t="shared" si="28"/>
        <v>2.3167520018267038</v>
      </c>
      <c r="AN41" s="199">
        <f t="shared" si="28"/>
        <v>2.6178346636996404</v>
      </c>
      <c r="AO41" s="199">
        <f t="shared" si="28"/>
        <v>2.3890755234567602</v>
      </c>
      <c r="AP41" s="199">
        <f t="shared" si="28"/>
        <v>2.6621498130799437</v>
      </c>
      <c r="AQ41" s="199">
        <f t="shared" si="28"/>
        <v>2.6263451593509721</v>
      </c>
      <c r="AR41" s="199">
        <f>IF(AC41="","",(AC41/M41)*10)</f>
        <v>2.7258053855184761</v>
      </c>
      <c r="AS41" s="199">
        <f>IF(AD41="","",(AD41/N41)*10)</f>
        <v>2.7879889573030563</v>
      </c>
      <c r="AT41" s="407">
        <f t="shared" ref="AT41:AT42" si="31">IF(AS41="","",(AS41-AR41)/AR41)</f>
        <v>2.2812916914371813E-2</v>
      </c>
      <c r="AW41" s="123"/>
    </row>
    <row r="42" spans="1:49" ht="20.100000000000001" customHeight="1" x14ac:dyDescent="0.25">
      <c r="A42" s="139" t="s">
        <v>85</v>
      </c>
      <c r="B42" s="135">
        <f>SUM(B29:B31)</f>
        <v>337442.86</v>
      </c>
      <c r="C42" s="175">
        <f>SUM(C29:C31)</f>
        <v>332800.42999999988</v>
      </c>
      <c r="D42" s="175">
        <f>SUM(D29:D31)</f>
        <v>434832.52999999991</v>
      </c>
      <c r="E42" s="175">
        <f t="shared" ref="E42:M42" si="32">SUM(E29:E31)</f>
        <v>397992.19999999995</v>
      </c>
      <c r="F42" s="175">
        <f t="shared" si="32"/>
        <v>320914.02999999997</v>
      </c>
      <c r="G42" s="175">
        <f t="shared" si="32"/>
        <v>319240.09999999998</v>
      </c>
      <c r="H42" s="175">
        <f t="shared" si="32"/>
        <v>375788.15999999986</v>
      </c>
      <c r="I42" s="175">
        <f t="shared" si="32"/>
        <v>329821.17</v>
      </c>
      <c r="J42" s="175">
        <f t="shared" si="32"/>
        <v>409296.98</v>
      </c>
      <c r="K42" s="175">
        <f t="shared" si="32"/>
        <v>362582.60999999987</v>
      </c>
      <c r="L42" s="175">
        <f t="shared" si="32"/>
        <v>323969.94999999995</v>
      </c>
      <c r="M42" s="175">
        <f t="shared" si="32"/>
        <v>364150.82000000018</v>
      </c>
      <c r="N42" s="137">
        <f>IF(N31="","",SUM(N29:N31))</f>
        <v>345343.08999999985</v>
      </c>
      <c r="O42" s="407">
        <f t="shared" si="18"/>
        <v>-5.1648187967832451E-2</v>
      </c>
      <c r="Q42" s="126" t="s">
        <v>85</v>
      </c>
      <c r="R42" s="24">
        <f>SUM(R29:R31)</f>
        <v>82216.569999999963</v>
      </c>
      <c r="S42" s="175">
        <f>SUM(S29:S31)</f>
        <v>78766.856</v>
      </c>
      <c r="T42" s="175">
        <f>SUM(T29:T31)</f>
        <v>86315.356999999989</v>
      </c>
      <c r="U42" s="175">
        <f t="shared" ref="U42:AD42" si="33">SUM(U29:U31)</f>
        <v>84446.709999999992</v>
      </c>
      <c r="V42" s="175">
        <f t="shared" si="33"/>
        <v>88812.746000000028</v>
      </c>
      <c r="W42" s="175">
        <f t="shared" si="33"/>
        <v>88470.203999999969</v>
      </c>
      <c r="X42" s="175">
        <f t="shared" si="33"/>
        <v>91011.791000000027</v>
      </c>
      <c r="Y42" s="175">
        <f t="shared" si="33"/>
        <v>89366.013999999952</v>
      </c>
      <c r="Z42" s="175">
        <f t="shared" si="33"/>
        <v>99643.168000000005</v>
      </c>
      <c r="AA42" s="175">
        <f t="shared" si="33"/>
        <v>99340.117999999988</v>
      </c>
      <c r="AB42" s="175">
        <f t="shared" si="33"/>
        <v>86053.720000000016</v>
      </c>
      <c r="AC42" s="175">
        <f t="shared" si="33"/>
        <v>100702.766</v>
      </c>
      <c r="AD42" s="175">
        <f t="shared" si="33"/>
        <v>97461.152000000031</v>
      </c>
      <c r="AE42" s="337">
        <f t="shared" si="19"/>
        <v>-3.2189920185508827E-2</v>
      </c>
      <c r="AG42" s="229">
        <f t="shared" si="16"/>
        <v>2.4364590200545351</v>
      </c>
      <c r="AH42" s="177">
        <f t="shared" si="16"/>
        <v>2.3667894900255999</v>
      </c>
      <c r="AI42" s="177">
        <f t="shared" si="16"/>
        <v>1.9850252923809542</v>
      </c>
      <c r="AJ42" s="177">
        <f t="shared" si="16"/>
        <v>2.1218182165379122</v>
      </c>
      <c r="AK42" s="177">
        <f t="shared" si="16"/>
        <v>2.7674934000236773</v>
      </c>
      <c r="AL42" s="177">
        <f t="shared" si="16"/>
        <v>2.7712747865947911</v>
      </c>
      <c r="AM42" s="177">
        <f t="shared" si="16"/>
        <v>2.4218908599994227</v>
      </c>
      <c r="AN42" s="177">
        <f t="shared" si="16"/>
        <v>2.7095293488892769</v>
      </c>
      <c r="AO42" s="177">
        <f t="shared" si="16"/>
        <v>2.4344955587016552</v>
      </c>
      <c r="AP42" s="177">
        <f t="shared" si="16"/>
        <v>2.7397926778672597</v>
      </c>
      <c r="AQ42" s="177">
        <f t="shared" si="16"/>
        <v>2.6562253690504329</v>
      </c>
      <c r="AR42" s="177">
        <f t="shared" si="16"/>
        <v>2.765413682166086</v>
      </c>
      <c r="AS42" s="409">
        <f>IF(AD42="","",(AD42/N42)*10)</f>
        <v>2.8221543972401495</v>
      </c>
      <c r="AT42" s="407">
        <f t="shared" si="31"/>
        <v>2.0517984502636803E-2</v>
      </c>
      <c r="AW42" s="123"/>
    </row>
    <row r="43" spans="1:49" ht="20.100000000000001" customHeight="1" x14ac:dyDescent="0.25">
      <c r="A43" s="139" t="s">
        <v>86</v>
      </c>
      <c r="B43" s="135">
        <f>SUM(B32:B34)</f>
        <v>382397.61999999994</v>
      </c>
      <c r="C43" s="175">
        <f>SUM(C32:C34)</f>
        <v>466419.70999999996</v>
      </c>
      <c r="D43" s="175">
        <f>SUM(D32:D34)</f>
        <v>416251.13000000024</v>
      </c>
      <c r="E43" s="175">
        <f t="shared" ref="E43:M43" si="34">SUM(E32:E34)</f>
        <v>452362.07000000007</v>
      </c>
      <c r="F43" s="175">
        <f t="shared" si="34"/>
        <v>346745.78999999992</v>
      </c>
      <c r="G43" s="175">
        <f t="shared" si="34"/>
        <v>356512.32999999996</v>
      </c>
      <c r="H43" s="175">
        <f t="shared" si="34"/>
        <v>427716.65999999992</v>
      </c>
      <c r="I43" s="175">
        <f t="shared" si="34"/>
        <v>426590.23</v>
      </c>
      <c r="J43" s="175">
        <f t="shared" si="34"/>
        <v>454858.03</v>
      </c>
      <c r="K43" s="175">
        <f t="shared" si="34"/>
        <v>390784.71999999991</v>
      </c>
      <c r="L43" s="175">
        <f t="shared" si="34"/>
        <v>348578.50999999989</v>
      </c>
      <c r="M43" s="175">
        <f t="shared" si="34"/>
        <v>402497.95999999985</v>
      </c>
      <c r="N43" s="137" t="str">
        <f>IF(N34="","",SUM(N32:N34))</f>
        <v/>
      </c>
      <c r="O43" s="337" t="str">
        <f t="shared" si="18"/>
        <v/>
      </c>
      <c r="Q43" s="127" t="s">
        <v>86</v>
      </c>
      <c r="R43" s="24">
        <f>SUM(R32:R34)</f>
        <v>86998.260999999969</v>
      </c>
      <c r="S43" s="175">
        <f>SUM(S32:S34)</f>
        <v>91054.148000000016</v>
      </c>
      <c r="T43" s="175">
        <f>SUM(T32:T34)</f>
        <v>86989.97</v>
      </c>
      <c r="U43" s="175">
        <f t="shared" ref="U43:AC43" si="35">SUM(U32:U34)</f>
        <v>94857.412999999986</v>
      </c>
      <c r="V43" s="175">
        <f t="shared" si="35"/>
        <v>91989.164000000033</v>
      </c>
      <c r="W43" s="175">
        <f t="shared" si="35"/>
        <v>97881.056000000011</v>
      </c>
      <c r="X43" s="175">
        <f t="shared" si="35"/>
        <v>97771.116999999969</v>
      </c>
      <c r="Y43" s="175">
        <f t="shared" si="35"/>
        <v>103996.73799999995</v>
      </c>
      <c r="Z43" s="175">
        <f t="shared" si="35"/>
        <v>107258.03199999998</v>
      </c>
      <c r="AA43" s="175">
        <f t="shared" si="35"/>
        <v>100592.079</v>
      </c>
      <c r="AB43" s="175">
        <f t="shared" si="35"/>
        <v>90380.885999999999</v>
      </c>
      <c r="AC43" s="175">
        <f t="shared" si="35"/>
        <v>107644.99499999997</v>
      </c>
      <c r="AD43" s="175"/>
      <c r="AE43" s="337" t="str">
        <f t="shared" si="19"/>
        <v/>
      </c>
      <c r="AG43" s="230">
        <f t="shared" si="16"/>
        <v>2.2750732862824821</v>
      </c>
      <c r="AH43" s="178">
        <f t="shared" si="16"/>
        <v>1.9521934010893327</v>
      </c>
      <c r="AI43" s="178">
        <f t="shared" si="16"/>
        <v>2.0898434558003469</v>
      </c>
      <c r="AJ43" s="178">
        <f t="shared" si="16"/>
        <v>2.0969356029341712</v>
      </c>
      <c r="AK43" s="178">
        <f t="shared" si="16"/>
        <v>2.6529280715996597</v>
      </c>
      <c r="AL43" s="178">
        <f t="shared" si="16"/>
        <v>2.7455167118623924</v>
      </c>
      <c r="AM43" s="178">
        <f t="shared" si="16"/>
        <v>2.2858851698692302</v>
      </c>
      <c r="AN43" s="178">
        <f t="shared" si="16"/>
        <v>2.4378602857360319</v>
      </c>
      <c r="AO43" s="178">
        <f t="shared" si="16"/>
        <v>2.3580551496474618</v>
      </c>
      <c r="AP43" s="178">
        <f t="shared" si="16"/>
        <v>2.5741047142273121</v>
      </c>
      <c r="AQ43" s="178">
        <f t="shared" si="16"/>
        <v>2.5928415954270969</v>
      </c>
      <c r="AR43" s="178">
        <f t="shared" si="16"/>
        <v>2.6744233685060168</v>
      </c>
      <c r="AS43" s="178"/>
      <c r="AT43" s="337"/>
      <c r="AW43" s="123"/>
    </row>
    <row r="44" spans="1:49" ht="20.100000000000001" customHeight="1" x14ac:dyDescent="0.25">
      <c r="A44" s="139" t="s">
        <v>87</v>
      </c>
      <c r="B44" s="135">
        <f>SUM(B35:B37)</f>
        <v>350097.77999999997</v>
      </c>
      <c r="C44" s="175">
        <f>SUM(C35:C37)</f>
        <v>402574.6700000001</v>
      </c>
      <c r="D44" s="175">
        <f>SUM(D35:D37)</f>
        <v>433753.65999999992</v>
      </c>
      <c r="E44" s="175">
        <f t="shared" ref="E44:M44" si="36">SUM(E35:E37)</f>
        <v>380039.47999999986</v>
      </c>
      <c r="F44" s="175">
        <f t="shared" si="36"/>
        <v>326934.71000000002</v>
      </c>
      <c r="G44" s="175">
        <f t="shared" si="36"/>
        <v>312275.05999999988</v>
      </c>
      <c r="H44" s="175">
        <f t="shared" si="36"/>
        <v>397927.66000000009</v>
      </c>
      <c r="I44" s="175">
        <f t="shared" si="36"/>
        <v>401306.53999999992</v>
      </c>
      <c r="J44" s="175">
        <f t="shared" si="36"/>
        <v>370175.25</v>
      </c>
      <c r="K44" s="175">
        <f t="shared" si="36"/>
        <v>378308.29999999981</v>
      </c>
      <c r="L44" s="175">
        <f t="shared" si="36"/>
        <v>363918.54</v>
      </c>
      <c r="M44" s="175">
        <f t="shared" si="36"/>
        <v>341065.32999999973</v>
      </c>
      <c r="N44" s="137" t="str">
        <f>IF(N37="","",SUM(N35:N37))</f>
        <v/>
      </c>
      <c r="O44" s="337" t="str">
        <f t="shared" si="18"/>
        <v/>
      </c>
      <c r="Q44" s="127" t="s">
        <v>87</v>
      </c>
      <c r="R44" s="24">
        <f>SUM(R35:R37)</f>
        <v>91499.962999999989</v>
      </c>
      <c r="S44" s="175">
        <f>SUM(S35:S37)</f>
        <v>94301.094000000012</v>
      </c>
      <c r="T44" s="175">
        <f>SUM(T35:T37)</f>
        <v>95143.493000000002</v>
      </c>
      <c r="U44" s="175">
        <f t="shared" ref="U44:AC44" si="37">SUM(U35:U37)</f>
        <v>95010.713999999993</v>
      </c>
      <c r="V44" s="175">
        <f t="shared" si="37"/>
        <v>96933.330000000016</v>
      </c>
      <c r="W44" s="175">
        <f t="shared" si="37"/>
        <v>97029.099999999919</v>
      </c>
      <c r="X44" s="175">
        <f t="shared" si="37"/>
        <v>103464.25199999993</v>
      </c>
      <c r="Y44" s="175">
        <f t="shared" si="37"/>
        <v>101256.62400000007</v>
      </c>
      <c r="Z44" s="175">
        <f t="shared" si="37"/>
        <v>103099.24100000001</v>
      </c>
      <c r="AA44" s="175">
        <f t="shared" si="37"/>
        <v>114633.18400000001</v>
      </c>
      <c r="AB44" s="175">
        <f t="shared" si="37"/>
        <v>101186.17999999993</v>
      </c>
      <c r="AC44" s="175">
        <f t="shared" si="37"/>
        <v>98997.849999999977</v>
      </c>
      <c r="AD44" s="175"/>
      <c r="AE44" s="337" t="str">
        <f t="shared" si="19"/>
        <v/>
      </c>
      <c r="AG44" s="230">
        <f t="shared" si="16"/>
        <v>2.613554504687233</v>
      </c>
      <c r="AH44" s="178">
        <f t="shared" si="16"/>
        <v>2.3424497621770386</v>
      </c>
      <c r="AI44" s="178">
        <f t="shared" si="16"/>
        <v>2.1934914163029777</v>
      </c>
      <c r="AJ44" s="178">
        <f t="shared" si="16"/>
        <v>2.5000222082189993</v>
      </c>
      <c r="AK44" s="178">
        <f t="shared" si="16"/>
        <v>2.9649140037776966</v>
      </c>
      <c r="AL44" s="178">
        <f t="shared" si="16"/>
        <v>3.1071677642140223</v>
      </c>
      <c r="AM44" s="178">
        <f t="shared" si="16"/>
        <v>2.6000769084511473</v>
      </c>
      <c r="AN44" s="178">
        <f t="shared" si="16"/>
        <v>2.5231740305054604</v>
      </c>
      <c r="AO44" s="178">
        <f t="shared" si="16"/>
        <v>2.7851467919586739</v>
      </c>
      <c r="AP44" s="178">
        <f t="shared" si="16"/>
        <v>3.0301524973150222</v>
      </c>
      <c r="AQ44" s="178">
        <f t="shared" si="16"/>
        <v>2.780462352921067</v>
      </c>
      <c r="AR44" s="178">
        <f t="shared" si="16"/>
        <v>2.9026066648287019</v>
      </c>
      <c r="AS44" s="178"/>
      <c r="AT44" s="337"/>
      <c r="AW44" s="123"/>
    </row>
    <row r="45" spans="1:49" ht="20.100000000000001" customHeight="1" thickBot="1" x14ac:dyDescent="0.3">
      <c r="A45" s="140" t="s">
        <v>88</v>
      </c>
      <c r="B45" s="228">
        <f>SUM(B38:B40)</f>
        <v>427021.0799999999</v>
      </c>
      <c r="C45" s="176">
        <f>SUM(C38:C40)</f>
        <v>480037.80000000005</v>
      </c>
      <c r="D45" s="176">
        <f>IF(D40="","",SUM(D38:D40))</f>
        <v>581834.22999999986</v>
      </c>
      <c r="E45" s="176">
        <f t="shared" ref="E45:N45" si="38">IF(E40="","",SUM(E38:E40))</f>
        <v>407657.96999999974</v>
      </c>
      <c r="F45" s="176">
        <f t="shared" si="38"/>
        <v>389896.20999999979</v>
      </c>
      <c r="G45" s="176">
        <f t="shared" si="38"/>
        <v>414494.53</v>
      </c>
      <c r="H45" s="176">
        <f t="shared" si="38"/>
        <v>445352.96000000014</v>
      </c>
      <c r="I45" s="176">
        <f t="shared" si="38"/>
        <v>520911.64999999973</v>
      </c>
      <c r="J45" s="176">
        <f t="shared" si="38"/>
        <v>447178.6</v>
      </c>
      <c r="K45" s="176">
        <f t="shared" si="38"/>
        <v>436294.14999999967</v>
      </c>
      <c r="L45" s="176">
        <f t="shared" si="38"/>
        <v>375280.25999999972</v>
      </c>
      <c r="M45" s="176">
        <f t="shared" si="38"/>
        <v>398415.32999999984</v>
      </c>
      <c r="N45" s="141" t="str">
        <f t="shared" si="38"/>
        <v/>
      </c>
      <c r="O45" s="349" t="str">
        <f t="shared" si="18"/>
        <v/>
      </c>
      <c r="Q45" s="128" t="s">
        <v>88</v>
      </c>
      <c r="R45" s="26">
        <f>SUM(R38:R40)</f>
        <v>125441.85800000001</v>
      </c>
      <c r="S45" s="176">
        <f>SUM(S38:S40)</f>
        <v>126865.47399999999</v>
      </c>
      <c r="T45" s="176">
        <f>IF(T40="","",SUM(T38:T40))</f>
        <v>137614.27400000003</v>
      </c>
      <c r="U45" s="176">
        <f t="shared" ref="U45:AD45" si="39">IF(U40="","",SUM(U38:U40))</f>
        <v>133283.21699999986</v>
      </c>
      <c r="V45" s="176">
        <f t="shared" si="39"/>
        <v>129217.92900000005</v>
      </c>
      <c r="W45" s="176">
        <f t="shared" si="39"/>
        <v>138507.0309999999</v>
      </c>
      <c r="X45" s="176">
        <f t="shared" si="39"/>
        <v>139017.64100000003</v>
      </c>
      <c r="Y45" s="176">
        <f t="shared" si="39"/>
        <v>147745.076</v>
      </c>
      <c r="Z45" s="176">
        <f t="shared" si="39"/>
        <v>144201.65400000001</v>
      </c>
      <c r="AA45" s="176">
        <f t="shared" si="39"/>
        <v>140364.57099999997</v>
      </c>
      <c r="AB45" s="176">
        <f t="shared" si="39"/>
        <v>116333.356</v>
      </c>
      <c r="AC45" s="176">
        <f t="shared" si="39"/>
        <v>120654.50700000007</v>
      </c>
      <c r="AD45" s="176" t="str">
        <f t="shared" si="39"/>
        <v/>
      </c>
      <c r="AE45" s="349" t="str">
        <f t="shared" si="19"/>
        <v/>
      </c>
      <c r="AG45" s="232">
        <f t="shared" ref="AG45:AH45" si="40">(R45/B45)*10</f>
        <v>2.9376034082439215</v>
      </c>
      <c r="AH45" s="179">
        <f t="shared" si="40"/>
        <v>2.642822586054681</v>
      </c>
      <c r="AI45" s="179">
        <f t="shared" ref="AI45:AQ45" si="41">IF(T40="","",(T45/D45)*10)</f>
        <v>2.3651800960558829</v>
      </c>
      <c r="AJ45" s="179">
        <f t="shared" si="41"/>
        <v>3.2694863539648189</v>
      </c>
      <c r="AK45" s="179">
        <f t="shared" si="41"/>
        <v>3.3141622228130947</v>
      </c>
      <c r="AL45" s="179">
        <f t="shared" si="41"/>
        <v>3.3415888745262787</v>
      </c>
      <c r="AM45" s="179">
        <f t="shared" si="41"/>
        <v>3.1215160442629593</v>
      </c>
      <c r="AN45" s="179">
        <f t="shared" si="41"/>
        <v>2.8362789736032989</v>
      </c>
      <c r="AO45" s="179">
        <f t="shared" si="41"/>
        <v>3.2246993483140747</v>
      </c>
      <c r="AP45" s="179">
        <f t="shared" si="41"/>
        <v>3.2172003910664415</v>
      </c>
      <c r="AQ45" s="179">
        <f t="shared" si="41"/>
        <v>3.0999060808580792</v>
      </c>
      <c r="AR45" s="179">
        <f>IF(AC40="","",(AC45/M45)*10)</f>
        <v>3.0283600533142163</v>
      </c>
      <c r="AS45" s="179" t="str">
        <f>IF(AD40="","",(AD45/N45)*10)</f>
        <v/>
      </c>
      <c r="AT45" s="349"/>
      <c r="AW45" s="123"/>
    </row>
    <row r="46" spans="1:49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W46" s="123"/>
    </row>
    <row r="47" spans="1:49" ht="15.75" thickBot="1" x14ac:dyDescent="0.3">
      <c r="O47" s="125" t="s">
        <v>1</v>
      </c>
      <c r="AE47" s="401">
        <v>1000</v>
      </c>
      <c r="AT47" s="401" t="s">
        <v>47</v>
      </c>
      <c r="AW47" s="123"/>
    </row>
    <row r="48" spans="1:49" ht="20.100000000000001" customHeight="1" x14ac:dyDescent="0.25">
      <c r="A48" s="437" t="s">
        <v>15</v>
      </c>
      <c r="B48" s="439" t="s">
        <v>72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4"/>
      <c r="O48" s="435" t="s">
        <v>131</v>
      </c>
      <c r="Q48" s="440" t="s">
        <v>3</v>
      </c>
      <c r="R48" s="432" t="s">
        <v>72</v>
      </c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4"/>
      <c r="AE48" s="435" t="s">
        <v>131</v>
      </c>
      <c r="AG48" s="432" t="s">
        <v>72</v>
      </c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4"/>
      <c r="AT48" s="435" t="str">
        <f>AE48</f>
        <v>D       2022/2021</v>
      </c>
      <c r="AW48" s="123"/>
    </row>
    <row r="49" spans="1:49" ht="20.100000000000001" customHeight="1" thickBot="1" x14ac:dyDescent="0.3">
      <c r="A49" s="438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330">
        <v>2019</v>
      </c>
      <c r="L49" s="330">
        <v>2020</v>
      </c>
      <c r="M49" s="330">
        <v>2021</v>
      </c>
      <c r="N49" s="151">
        <v>2022</v>
      </c>
      <c r="O49" s="436"/>
      <c r="Q49" s="441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36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2017</v>
      </c>
      <c r="AN49" s="153">
        <v>2017</v>
      </c>
      <c r="AO49" s="153">
        <v>2018</v>
      </c>
      <c r="AP49" s="153">
        <v>2019</v>
      </c>
      <c r="AQ49" s="153">
        <v>2020</v>
      </c>
      <c r="AR49" s="153">
        <v>2021</v>
      </c>
      <c r="AS49" s="151">
        <v>2022</v>
      </c>
      <c r="AT49" s="436"/>
      <c r="AW49" s="123"/>
    </row>
    <row r="50" spans="1:49" ht="3" customHeight="1" thickBot="1" x14ac:dyDescent="0.3">
      <c r="A50" s="403" t="s">
        <v>90</v>
      </c>
      <c r="B50" s="402"/>
      <c r="C50" s="402"/>
      <c r="D50" s="402"/>
      <c r="E50" s="402"/>
      <c r="F50" s="402"/>
      <c r="G50" s="402"/>
      <c r="H50" s="402"/>
      <c r="I50" s="402"/>
      <c r="J50" s="408"/>
      <c r="K50" s="402"/>
      <c r="L50" s="402"/>
      <c r="M50" s="402"/>
      <c r="N50" s="402"/>
      <c r="O50" s="404"/>
      <c r="Q50" s="403"/>
      <c r="R50" s="405">
        <v>2010</v>
      </c>
      <c r="S50" s="405">
        <v>2011</v>
      </c>
      <c r="T50" s="405">
        <v>2012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4"/>
      <c r="AW50" s="123"/>
    </row>
    <row r="51" spans="1:49" ht="20.100000000000001" customHeight="1" x14ac:dyDescent="0.25">
      <c r="A51" s="138" t="s">
        <v>73</v>
      </c>
      <c r="B51" s="133">
        <v>77038.130000000048</v>
      </c>
      <c r="C51" s="174">
        <v>75617.27</v>
      </c>
      <c r="D51" s="174">
        <v>113844.10000000002</v>
      </c>
      <c r="E51" s="174">
        <v>93610.949999999983</v>
      </c>
      <c r="F51" s="174">
        <v>94388.039999999921</v>
      </c>
      <c r="G51" s="174">
        <v>91436.9399999999</v>
      </c>
      <c r="H51" s="174">
        <v>70145.979999999967</v>
      </c>
      <c r="I51" s="174">
        <v>96670.400000000038</v>
      </c>
      <c r="J51" s="174">
        <v>86690.71</v>
      </c>
      <c r="K51" s="242">
        <v>102746.46999999988</v>
      </c>
      <c r="L51" s="242">
        <v>136996.50000000012</v>
      </c>
      <c r="M51" s="242">
        <v>121653.88999999998</v>
      </c>
      <c r="N51" s="130">
        <v>128659.4999999998</v>
      </c>
      <c r="O51" s="407">
        <f>IF(N51="","",(N51-M51)/M51)</f>
        <v>5.7586403525607052E-2</v>
      </c>
      <c r="Q51" s="127" t="s">
        <v>73</v>
      </c>
      <c r="R51" s="133">
        <v>14178.058999999999</v>
      </c>
      <c r="S51" s="174">
        <v>16344.844999999999</v>
      </c>
      <c r="T51" s="174">
        <v>18481.169000000002</v>
      </c>
      <c r="U51" s="174">
        <v>20000.632999999987</v>
      </c>
      <c r="V51" s="174">
        <v>18045.733999999989</v>
      </c>
      <c r="W51" s="174">
        <v>19063.57499999999</v>
      </c>
      <c r="X51" s="174">
        <v>17884.870999999992</v>
      </c>
      <c r="Y51" s="174">
        <v>22256.164000000001</v>
      </c>
      <c r="Z51" s="174">
        <v>22751.996999999999</v>
      </c>
      <c r="AA51" s="174">
        <v>25859.545000000013</v>
      </c>
      <c r="AB51" s="174">
        <v>35304.031000000017</v>
      </c>
      <c r="AC51" s="174">
        <v>29868.909000000007</v>
      </c>
      <c r="AD51" s="130">
        <v>35719.703999999983</v>
      </c>
      <c r="AE51" s="407">
        <f>IF(AD51="","",(AD51-AC51)/AC51)</f>
        <v>0.19588244753097528</v>
      </c>
      <c r="AG51" s="229">
        <f t="shared" ref="AG51:AS66" si="42">(R51/B51)*10</f>
        <v>1.8403950095881081</v>
      </c>
      <c r="AH51" s="177">
        <f t="shared" si="42"/>
        <v>2.1615227579625658</v>
      </c>
      <c r="AI51" s="177">
        <f t="shared" si="42"/>
        <v>1.6233752122420044</v>
      </c>
      <c r="AJ51" s="177">
        <f t="shared" si="42"/>
        <v>2.1365698136809841</v>
      </c>
      <c r="AK51" s="177">
        <f t="shared" si="42"/>
        <v>1.9118665881821473</v>
      </c>
      <c r="AL51" s="177">
        <f t="shared" si="42"/>
        <v>2.084887683249244</v>
      </c>
      <c r="AM51" s="177">
        <f t="shared" si="42"/>
        <v>2.5496644283820684</v>
      </c>
      <c r="AN51" s="177">
        <f t="shared" si="42"/>
        <v>2.3022728777371348</v>
      </c>
      <c r="AO51" s="177">
        <f t="shared" si="42"/>
        <v>2.6245023255663726</v>
      </c>
      <c r="AP51" s="177">
        <f t="shared" si="42"/>
        <v>2.5168305052232003</v>
      </c>
      <c r="AQ51" s="177">
        <f t="shared" si="42"/>
        <v>2.5770024051709339</v>
      </c>
      <c r="AR51" s="177">
        <f t="shared" si="42"/>
        <v>2.4552366554000047</v>
      </c>
      <c r="AS51" s="177">
        <f t="shared" si="42"/>
        <v>2.7762974362561677</v>
      </c>
      <c r="AT51" s="407">
        <f t="shared" ref="AT51" si="43">IF(AS51="","",(AS51-AR51)/AR51)</f>
        <v>0.13076571667746467</v>
      </c>
      <c r="AW51" s="123"/>
    </row>
    <row r="52" spans="1:49" ht="20.100000000000001" customHeight="1" x14ac:dyDescent="0.25">
      <c r="A52" s="139" t="s">
        <v>74</v>
      </c>
      <c r="B52" s="135">
        <v>72819.339999999982</v>
      </c>
      <c r="C52" s="175">
        <v>87274.840000000011</v>
      </c>
      <c r="D52" s="175">
        <v>101727.20000000001</v>
      </c>
      <c r="E52" s="175">
        <v>110658.78999999996</v>
      </c>
      <c r="F52" s="175">
        <v>109991.49999999996</v>
      </c>
      <c r="G52" s="175">
        <v>92866.790000000066</v>
      </c>
      <c r="H52" s="175">
        <v>72567.640000000072</v>
      </c>
      <c r="I52" s="175">
        <v>85040.37</v>
      </c>
      <c r="J52" s="175">
        <v>97721.83</v>
      </c>
      <c r="K52" s="240">
        <v>111683.34999999996</v>
      </c>
      <c r="L52" s="240">
        <v>113066.83</v>
      </c>
      <c r="M52" s="240">
        <v>124588.11999999995</v>
      </c>
      <c r="N52" s="137">
        <v>139222.91999999995</v>
      </c>
      <c r="O52" s="337">
        <f t="shared" ref="O52:O67" si="44">IF(N52="","",(N52-M52)/M52)</f>
        <v>0.117465453367464</v>
      </c>
      <c r="Q52" s="127" t="s">
        <v>74</v>
      </c>
      <c r="R52" s="135">
        <v>14439.179</v>
      </c>
      <c r="S52" s="175">
        <v>17444.693999999992</v>
      </c>
      <c r="T52" s="175">
        <v>20090.994000000017</v>
      </c>
      <c r="U52" s="175">
        <v>22514.599000000009</v>
      </c>
      <c r="V52" s="175">
        <v>22065.344000000008</v>
      </c>
      <c r="W52" s="175">
        <v>19101.218999999997</v>
      </c>
      <c r="X52" s="175">
        <v>19254.929999999989</v>
      </c>
      <c r="Y52" s="175">
        <v>22517.317999999988</v>
      </c>
      <c r="Z52" s="175">
        <v>25713.953000000001</v>
      </c>
      <c r="AA52" s="175">
        <v>28323.108</v>
      </c>
      <c r="AB52" s="175">
        <v>28077.08600000001</v>
      </c>
      <c r="AC52" s="175">
        <v>31625.220999999987</v>
      </c>
      <c r="AD52" s="137">
        <v>37713.375000000029</v>
      </c>
      <c r="AE52" s="337">
        <f t="shared" ref="AE52:AE67" si="45">IF(AD52="","",(AD52-AC52)/AC52)</f>
        <v>0.19250945313552259</v>
      </c>
      <c r="AG52" s="230">
        <f t="shared" si="42"/>
        <v>1.9828769390109828</v>
      </c>
      <c r="AH52" s="178">
        <f t="shared" si="42"/>
        <v>1.9988227993313985</v>
      </c>
      <c r="AI52" s="178">
        <f t="shared" si="42"/>
        <v>1.9749874173279136</v>
      </c>
      <c r="AJ52" s="178">
        <f t="shared" si="42"/>
        <v>2.0345965286625685</v>
      </c>
      <c r="AK52" s="178">
        <f t="shared" si="42"/>
        <v>2.0060953800975545</v>
      </c>
      <c r="AL52" s="178">
        <f t="shared" si="42"/>
        <v>2.0568406639230217</v>
      </c>
      <c r="AM52" s="178">
        <f t="shared" si="42"/>
        <v>2.6533769046368283</v>
      </c>
      <c r="AN52" s="178">
        <f t="shared" si="42"/>
        <v>2.647838667682183</v>
      </c>
      <c r="AO52" s="178">
        <f t="shared" si="42"/>
        <v>2.631341738074287</v>
      </c>
      <c r="AP52" s="178">
        <f t="shared" si="42"/>
        <v>2.536018842558001</v>
      </c>
      <c r="AQ52" s="178">
        <f t="shared" si="42"/>
        <v>2.4832292547690611</v>
      </c>
      <c r="AR52" s="178">
        <f t="shared" si="42"/>
        <v>2.5383817493995413</v>
      </c>
      <c r="AS52" s="178">
        <f t="shared" ref="AS52" si="46">(AD52/N52)*10</f>
        <v>2.7088481551744525</v>
      </c>
      <c r="AT52" s="337">
        <f t="shared" ref="AT52" si="47">IF(AS52="","",(AS52-AR52)/AR52)</f>
        <v>6.7155543414711111E-2</v>
      </c>
      <c r="AW52" s="123"/>
    </row>
    <row r="53" spans="1:49" ht="20.100000000000001" customHeight="1" x14ac:dyDescent="0.25">
      <c r="A53" s="139" t="s">
        <v>75</v>
      </c>
      <c r="B53" s="135">
        <v>84633.959999999977</v>
      </c>
      <c r="C53" s="175">
        <v>105231.42000000006</v>
      </c>
      <c r="D53" s="175">
        <v>125552.12000000001</v>
      </c>
      <c r="E53" s="175">
        <v>103316.65999999999</v>
      </c>
      <c r="F53" s="175">
        <v>107623.27999999997</v>
      </c>
      <c r="G53" s="175">
        <v>129782.01999999996</v>
      </c>
      <c r="H53" s="175">
        <v>82471.939999999886</v>
      </c>
      <c r="I53" s="175">
        <v>109657.74999999996</v>
      </c>
      <c r="J53" s="175">
        <v>106502.67</v>
      </c>
      <c r="K53" s="240">
        <v>100151.61999999988</v>
      </c>
      <c r="L53" s="240">
        <v>137560.88999999996</v>
      </c>
      <c r="M53" s="240">
        <v>160508.8499999998</v>
      </c>
      <c r="N53" s="137">
        <v>144831.98000000007</v>
      </c>
      <c r="O53" s="337">
        <f t="shared" si="44"/>
        <v>-9.7669816960247069E-2</v>
      </c>
      <c r="Q53" s="127" t="s">
        <v>75</v>
      </c>
      <c r="R53" s="135">
        <v>16992.152000000002</v>
      </c>
      <c r="S53" s="175">
        <v>19273.382000000009</v>
      </c>
      <c r="T53" s="175">
        <v>22749.488000000016</v>
      </c>
      <c r="U53" s="175">
        <v>20836.083999999995</v>
      </c>
      <c r="V53" s="175">
        <v>21337.534000000003</v>
      </c>
      <c r="W53" s="175">
        <v>27425.90399999998</v>
      </c>
      <c r="X53" s="175">
        <v>21464.642000000003</v>
      </c>
      <c r="Y53" s="175">
        <v>29322.409999999974</v>
      </c>
      <c r="Z53" s="175">
        <v>27877.649000000001</v>
      </c>
      <c r="AA53" s="175">
        <v>26138.823000000029</v>
      </c>
      <c r="AB53" s="175">
        <v>35987.321000000011</v>
      </c>
      <c r="AC53" s="175">
        <v>45551.675999999985</v>
      </c>
      <c r="AD53" s="137">
        <v>41276.889000000032</v>
      </c>
      <c r="AE53" s="337">
        <f t="shared" si="45"/>
        <v>-9.3844779717873708E-2</v>
      </c>
      <c r="AG53" s="230">
        <f t="shared" si="42"/>
        <v>2.0077226683000542</v>
      </c>
      <c r="AH53" s="178">
        <f t="shared" si="42"/>
        <v>1.8315235126543004</v>
      </c>
      <c r="AI53" s="178">
        <f t="shared" si="42"/>
        <v>1.8119557041330736</v>
      </c>
      <c r="AJ53" s="178">
        <f t="shared" si="42"/>
        <v>2.0167206334389824</v>
      </c>
      <c r="AK53" s="178">
        <f t="shared" si="42"/>
        <v>1.9826132412987234</v>
      </c>
      <c r="AL53" s="178">
        <f t="shared" si="42"/>
        <v>2.113228319300315</v>
      </c>
      <c r="AM53" s="178">
        <f t="shared" si="42"/>
        <v>2.602660007755369</v>
      </c>
      <c r="AN53" s="178">
        <f t="shared" si="42"/>
        <v>2.6739934021991134</v>
      </c>
      <c r="AO53" s="178">
        <f t="shared" si="42"/>
        <v>2.617554001228326</v>
      </c>
      <c r="AP53" s="178">
        <f t="shared" si="42"/>
        <v>2.609925131515602</v>
      </c>
      <c r="AQ53" s="178">
        <f t="shared" si="42"/>
        <v>2.6161012043466729</v>
      </c>
      <c r="AR53" s="178">
        <f t="shared" si="42"/>
        <v>2.8379541688822791</v>
      </c>
      <c r="AS53" s="178">
        <f t="shared" ref="AS53" si="48">(AD53/N53)*10</f>
        <v>2.8499844440433675</v>
      </c>
      <c r="AT53" s="337">
        <f t="shared" ref="AT53" si="49">IF(AS53="","",(AS53-AR53)/AR53)</f>
        <v>4.2390660472950616E-3</v>
      </c>
      <c r="AW53" s="123"/>
    </row>
    <row r="54" spans="1:49" ht="20.100000000000001" customHeight="1" x14ac:dyDescent="0.25">
      <c r="A54" s="139" t="s">
        <v>76</v>
      </c>
      <c r="B54" s="135">
        <v>86281.630000000092</v>
      </c>
      <c r="C54" s="175">
        <v>90571.82</v>
      </c>
      <c r="D54" s="175">
        <v>114496.53999999998</v>
      </c>
      <c r="E54" s="175">
        <v>127144.32000000001</v>
      </c>
      <c r="F54" s="175">
        <v>101418.98</v>
      </c>
      <c r="G54" s="175">
        <v>138312.82000000012</v>
      </c>
      <c r="H54" s="175">
        <v>88569.839999999909</v>
      </c>
      <c r="I54" s="175">
        <v>90108.859999999855</v>
      </c>
      <c r="J54" s="175">
        <v>116074.35</v>
      </c>
      <c r="K54" s="240">
        <v>110198.37999999993</v>
      </c>
      <c r="L54" s="240">
        <v>117688.19999999992</v>
      </c>
      <c r="M54" s="240">
        <v>152839.19999999987</v>
      </c>
      <c r="N54" s="137">
        <v>130095.57</v>
      </c>
      <c r="O54" s="337">
        <f t="shared" si="44"/>
        <v>-0.1488075703091869</v>
      </c>
      <c r="Q54" s="127" t="s">
        <v>76</v>
      </c>
      <c r="R54" s="135">
        <v>16453.240000000009</v>
      </c>
      <c r="S54" s="175">
        <v>17348.706999999995</v>
      </c>
      <c r="T54" s="175">
        <v>21481.076000000001</v>
      </c>
      <c r="U54" s="175">
        <v>23047.187999999995</v>
      </c>
      <c r="V54" s="175">
        <v>22346.683000000005</v>
      </c>
      <c r="W54" s="175">
        <v>26898.605999999982</v>
      </c>
      <c r="X54" s="175">
        <v>21576.277000000009</v>
      </c>
      <c r="Y54" s="175">
        <v>21389.478000000017</v>
      </c>
      <c r="Z54" s="175">
        <v>27604.588</v>
      </c>
      <c r="AA54" s="175">
        <v>27317.737999999994</v>
      </c>
      <c r="AB54" s="175">
        <v>32348.051999999996</v>
      </c>
      <c r="AC54" s="175">
        <v>41483.519999999982</v>
      </c>
      <c r="AD54" s="137">
        <v>37375.296999999984</v>
      </c>
      <c r="AE54" s="337">
        <f t="shared" si="45"/>
        <v>-9.9032652002530155E-2</v>
      </c>
      <c r="AG54" s="230">
        <f t="shared" si="42"/>
        <v>1.9069227134443323</v>
      </c>
      <c r="AH54" s="178">
        <f t="shared" si="42"/>
        <v>1.915464103514757</v>
      </c>
      <c r="AI54" s="178">
        <f t="shared" si="42"/>
        <v>1.8761332001822941</v>
      </c>
      <c r="AJ54" s="178">
        <f t="shared" si="42"/>
        <v>1.8126793237794652</v>
      </c>
      <c r="AK54" s="178">
        <f t="shared" si="42"/>
        <v>2.2034024597762674</v>
      </c>
      <c r="AL54" s="178">
        <f t="shared" si="42"/>
        <v>1.9447659298682476</v>
      </c>
      <c r="AM54" s="178">
        <f t="shared" si="42"/>
        <v>2.43607496637682</v>
      </c>
      <c r="AN54" s="178">
        <f t="shared" si="42"/>
        <v>2.3737374992869791</v>
      </c>
      <c r="AO54" s="178">
        <f t="shared" si="42"/>
        <v>2.3781815706915439</v>
      </c>
      <c r="AP54" s="178">
        <f t="shared" si="42"/>
        <v>2.4789600355286541</v>
      </c>
      <c r="AQ54" s="178">
        <f t="shared" si="42"/>
        <v>2.7486232264577093</v>
      </c>
      <c r="AR54" s="178">
        <f t="shared" si="42"/>
        <v>2.7141937408727617</v>
      </c>
      <c r="AS54" s="178">
        <f t="shared" ref="AS54" si="50">(AD54/N54)*10</f>
        <v>2.8729108147187472</v>
      </c>
      <c r="AT54" s="337">
        <f t="shared" ref="AT54" si="51">IF(AS54="","",(AS54-AR54)/AR54)</f>
        <v>5.847669289626662E-2</v>
      </c>
      <c r="AW54" s="123"/>
    </row>
    <row r="55" spans="1:49" ht="20.100000000000001" customHeight="1" x14ac:dyDescent="0.25">
      <c r="A55" s="139" t="s">
        <v>77</v>
      </c>
      <c r="B55" s="135">
        <v>103881.57000000004</v>
      </c>
      <c r="C55" s="175">
        <v>116719.58999999998</v>
      </c>
      <c r="D55" s="175">
        <v>131645.18999999994</v>
      </c>
      <c r="E55" s="175">
        <v>124200.61000000002</v>
      </c>
      <c r="F55" s="175">
        <v>115003.54999999996</v>
      </c>
      <c r="G55" s="175">
        <v>101873.18999999994</v>
      </c>
      <c r="H55" s="175">
        <v>98498.06999999992</v>
      </c>
      <c r="I55" s="175">
        <v>125707.18999999987</v>
      </c>
      <c r="J55" s="175">
        <v>118085.03</v>
      </c>
      <c r="K55" s="240">
        <v>138059.79999999987</v>
      </c>
      <c r="L55" s="240">
        <v>116199.34999999993</v>
      </c>
      <c r="M55" s="240">
        <v>158667.07999999999</v>
      </c>
      <c r="N55" s="137">
        <v>147461.3799999998</v>
      </c>
      <c r="O55" s="337">
        <f t="shared" si="44"/>
        <v>-7.0623975685442666E-2</v>
      </c>
      <c r="Q55" s="127" t="s">
        <v>77</v>
      </c>
      <c r="R55" s="135">
        <v>18200.404999999999</v>
      </c>
      <c r="S55" s="175">
        <v>20446.271000000008</v>
      </c>
      <c r="T55" s="175">
        <v>22726.202999999998</v>
      </c>
      <c r="U55" s="175">
        <v>24859.089999999986</v>
      </c>
      <c r="V55" s="175">
        <v>23995.31</v>
      </c>
      <c r="W55" s="175">
        <v>23727.782000000003</v>
      </c>
      <c r="X55" s="175">
        <v>22966.652000000002</v>
      </c>
      <c r="Y55" s="175">
        <v>30743.068000000036</v>
      </c>
      <c r="Z55" s="175">
        <v>29718.337</v>
      </c>
      <c r="AA55" s="175">
        <v>31960.788000000026</v>
      </c>
      <c r="AB55" s="175">
        <v>29316.248000000011</v>
      </c>
      <c r="AC55" s="175">
        <v>42079.479000000065</v>
      </c>
      <c r="AD55" s="137">
        <v>42238.457000000039</v>
      </c>
      <c r="AE55" s="337">
        <f t="shared" si="45"/>
        <v>3.778041073179006E-3</v>
      </c>
      <c r="AG55" s="230">
        <f t="shared" si="42"/>
        <v>1.7520340711061637</v>
      </c>
      <c r="AH55" s="178">
        <f t="shared" si="42"/>
        <v>1.7517428736684229</v>
      </c>
      <c r="AI55" s="178">
        <f t="shared" si="42"/>
        <v>1.726322321385233</v>
      </c>
      <c r="AJ55" s="178">
        <f t="shared" si="42"/>
        <v>2.0015272066699175</v>
      </c>
      <c r="AK55" s="178">
        <f t="shared" si="42"/>
        <v>2.0864842867894087</v>
      </c>
      <c r="AL55" s="178">
        <f t="shared" si="42"/>
        <v>2.3291488172697856</v>
      </c>
      <c r="AM55" s="178">
        <f t="shared" si="42"/>
        <v>2.331685483786639</v>
      </c>
      <c r="AN55" s="178">
        <f t="shared" si="42"/>
        <v>2.4456093561553693</v>
      </c>
      <c r="AO55" s="178">
        <f t="shared" si="42"/>
        <v>2.5166896261109475</v>
      </c>
      <c r="AP55" s="178">
        <f t="shared" si="42"/>
        <v>2.3149959655163963</v>
      </c>
      <c r="AQ55" s="178">
        <f t="shared" si="42"/>
        <v>2.5229270215366979</v>
      </c>
      <c r="AR55" s="178">
        <f t="shared" si="42"/>
        <v>2.6520610954711001</v>
      </c>
      <c r="AS55" s="178">
        <f t="shared" ref="AS55" si="52">(AD55/N55)*10</f>
        <v>2.864374183938879</v>
      </c>
      <c r="AT55" s="337">
        <f t="shared" ref="AT55" si="53">IF(AS55="","",(AS55-AR55)/AR55)</f>
        <v>8.0055881378579066E-2</v>
      </c>
      <c r="AW55" s="123"/>
    </row>
    <row r="56" spans="1:49" ht="20.100000000000001" customHeight="1" x14ac:dyDescent="0.25">
      <c r="A56" s="139" t="s">
        <v>78</v>
      </c>
      <c r="B56" s="135">
        <v>80469.45</v>
      </c>
      <c r="C56" s="175">
        <v>123040.03000000013</v>
      </c>
      <c r="D56" s="175">
        <v>125120.51999999996</v>
      </c>
      <c r="E56" s="175">
        <v>89935.11</v>
      </c>
      <c r="F56" s="175">
        <v>114563.67999999995</v>
      </c>
      <c r="G56" s="175">
        <v>112203.61000000006</v>
      </c>
      <c r="H56" s="175">
        <v>84181.98000000001</v>
      </c>
      <c r="I56" s="175">
        <v>122243.79999999989</v>
      </c>
      <c r="J56" s="175">
        <v>107462.64</v>
      </c>
      <c r="K56" s="240">
        <v>99905.849999999889</v>
      </c>
      <c r="L56" s="240">
        <v>139118.61999999991</v>
      </c>
      <c r="M56" s="240">
        <v>143853.57999999996</v>
      </c>
      <c r="N56" s="137"/>
      <c r="O56" s="337" t="str">
        <f t="shared" si="44"/>
        <v/>
      </c>
      <c r="Q56" s="127" t="s">
        <v>78</v>
      </c>
      <c r="R56" s="135">
        <v>17415.862000000005</v>
      </c>
      <c r="S56" s="175">
        <v>20004.232999999982</v>
      </c>
      <c r="T56" s="175">
        <v>23077.424999999992</v>
      </c>
      <c r="U56" s="175">
        <v>20396.612000000005</v>
      </c>
      <c r="V56" s="175">
        <v>22655.134000000016</v>
      </c>
      <c r="W56" s="175">
        <v>25022.574999999983</v>
      </c>
      <c r="X56" s="175">
        <v>20750.199000000015</v>
      </c>
      <c r="Y56" s="175">
        <v>28108.851999999995</v>
      </c>
      <c r="Z56" s="175">
        <v>27267.624</v>
      </c>
      <c r="AA56" s="175">
        <v>25611.110000000004</v>
      </c>
      <c r="AB56" s="175">
        <v>32107.317999999985</v>
      </c>
      <c r="AC56" s="175">
        <v>37813.970000000023</v>
      </c>
      <c r="AD56" s="137"/>
      <c r="AE56" s="337" t="str">
        <f t="shared" si="45"/>
        <v/>
      </c>
      <c r="AG56" s="230">
        <f t="shared" si="42"/>
        <v>2.1642824699311363</v>
      </c>
      <c r="AH56" s="178">
        <f t="shared" si="42"/>
        <v>1.6258312843389231</v>
      </c>
      <c r="AI56" s="178">
        <f t="shared" si="42"/>
        <v>1.8444156881700937</v>
      </c>
      <c r="AJ56" s="178">
        <f t="shared" si="42"/>
        <v>2.2679253964330508</v>
      </c>
      <c r="AK56" s="178">
        <f t="shared" si="42"/>
        <v>1.9775145141985686</v>
      </c>
      <c r="AL56" s="178">
        <f t="shared" si="42"/>
        <v>2.2301042720461464</v>
      </c>
      <c r="AM56" s="178">
        <f t="shared" si="42"/>
        <v>2.4649217088977964</v>
      </c>
      <c r="AN56" s="178">
        <f t="shared" si="42"/>
        <v>2.2994092133916011</v>
      </c>
      <c r="AO56" s="178">
        <f t="shared" si="42"/>
        <v>2.5374049995421668</v>
      </c>
      <c r="AP56" s="178">
        <f t="shared" si="42"/>
        <v>2.5635245583717103</v>
      </c>
      <c r="AQ56" s="178">
        <f t="shared" si="42"/>
        <v>2.3079094660369694</v>
      </c>
      <c r="AR56" s="178">
        <f t="shared" si="42"/>
        <v>2.6286429576518033</v>
      </c>
      <c r="AS56" s="178"/>
      <c r="AT56" s="337"/>
      <c r="AW56" s="123"/>
    </row>
    <row r="57" spans="1:49" ht="20.100000000000001" customHeight="1" x14ac:dyDescent="0.25">
      <c r="A57" s="139" t="s">
        <v>79</v>
      </c>
      <c r="B57" s="135">
        <v>121245.22000000007</v>
      </c>
      <c r="C57" s="175">
        <v>148123.03999999998</v>
      </c>
      <c r="D57" s="175">
        <v>145034.51999999987</v>
      </c>
      <c r="E57" s="175">
        <v>118029.58</v>
      </c>
      <c r="F57" s="175">
        <v>152352.9499999999</v>
      </c>
      <c r="G57" s="175">
        <v>143202.34999999995</v>
      </c>
      <c r="H57" s="175">
        <v>113759.98999999999</v>
      </c>
      <c r="I57" s="175">
        <v>109766.18999999993</v>
      </c>
      <c r="J57" s="175">
        <v>119696.71</v>
      </c>
      <c r="K57" s="240">
        <v>134141.46999999994</v>
      </c>
      <c r="L57" s="240">
        <v>184285.92000000013</v>
      </c>
      <c r="M57" s="240">
        <v>166011.85000000006</v>
      </c>
      <c r="N57" s="137"/>
      <c r="O57" s="337" t="str">
        <f t="shared" si="44"/>
        <v/>
      </c>
      <c r="Q57" s="127" t="s">
        <v>79</v>
      </c>
      <c r="R57" s="135">
        <v>21585.097000000031</v>
      </c>
      <c r="S57" s="175">
        <v>27388.943999999978</v>
      </c>
      <c r="T57" s="175">
        <v>30041.980000000014</v>
      </c>
      <c r="U57" s="175">
        <v>31158.237999999987</v>
      </c>
      <c r="V57" s="175">
        <v>32854.051000000014</v>
      </c>
      <c r="W57" s="175">
        <v>32382.404999999973</v>
      </c>
      <c r="X57" s="175">
        <v>26168.737000000016</v>
      </c>
      <c r="Y57" s="175">
        <v>29583.368000000006</v>
      </c>
      <c r="Z57" s="175">
        <v>33476.61</v>
      </c>
      <c r="AA57" s="175">
        <v>36683.536999999989</v>
      </c>
      <c r="AB57" s="175">
        <v>47305.887999999992</v>
      </c>
      <c r="AC57" s="175">
        <v>47712.990000000027</v>
      </c>
      <c r="AD57" s="137"/>
      <c r="AE57" s="337" t="str">
        <f t="shared" si="45"/>
        <v/>
      </c>
      <c r="AG57" s="230">
        <f t="shared" si="42"/>
        <v>1.78028436914874</v>
      </c>
      <c r="AH57" s="178">
        <f t="shared" si="42"/>
        <v>1.8490670998920886</v>
      </c>
      <c r="AI57" s="178">
        <f t="shared" si="42"/>
        <v>2.0713675613226452</v>
      </c>
      <c r="AJ57" s="178">
        <f t="shared" si="42"/>
        <v>2.6398668876056313</v>
      </c>
      <c r="AK57" s="178">
        <f t="shared" si="42"/>
        <v>2.1564433770399614</v>
      </c>
      <c r="AL57" s="178">
        <f t="shared" si="42"/>
        <v>2.2613040218962874</v>
      </c>
      <c r="AM57" s="178">
        <f t="shared" si="42"/>
        <v>2.3003462816760107</v>
      </c>
      <c r="AN57" s="178">
        <f t="shared" si="42"/>
        <v>2.695125703096739</v>
      </c>
      <c r="AO57" s="178">
        <f t="shared" si="42"/>
        <v>2.7967861439132284</v>
      </c>
      <c r="AP57" s="178">
        <f t="shared" si="42"/>
        <v>2.7346902490333531</v>
      </c>
      <c r="AQ57" s="178">
        <f t="shared" si="42"/>
        <v>2.5669833050728972</v>
      </c>
      <c r="AR57" s="178">
        <f t="shared" si="42"/>
        <v>2.8740713388833394</v>
      </c>
      <c r="AS57" s="178"/>
      <c r="AT57" s="337"/>
      <c r="AW57" s="123"/>
    </row>
    <row r="58" spans="1:49" ht="20.100000000000001" customHeight="1" x14ac:dyDescent="0.25">
      <c r="A58" s="139" t="s">
        <v>80</v>
      </c>
      <c r="B58" s="135">
        <v>103944.79999999996</v>
      </c>
      <c r="C58" s="175">
        <v>126697.19000000006</v>
      </c>
      <c r="D58" s="175">
        <v>128779.38999999998</v>
      </c>
      <c r="E58" s="175">
        <v>107220.34000000003</v>
      </c>
      <c r="F58" s="175">
        <v>93191.830000000045</v>
      </c>
      <c r="G58" s="175">
        <v>109094.74000000005</v>
      </c>
      <c r="H58" s="175">
        <v>96182.719999999987</v>
      </c>
      <c r="I58" s="175">
        <v>105906.66999999993</v>
      </c>
      <c r="J58" s="175">
        <v>100874.44</v>
      </c>
      <c r="K58" s="240">
        <v>95104.369999999879</v>
      </c>
      <c r="L58" s="240">
        <v>125189.41999999995</v>
      </c>
      <c r="M58" s="240">
        <v>143656.6999999999</v>
      </c>
      <c r="N58" s="137"/>
      <c r="O58" s="337" t="str">
        <f t="shared" si="44"/>
        <v/>
      </c>
      <c r="Q58" s="127" t="s">
        <v>80</v>
      </c>
      <c r="R58" s="135">
        <v>17333.093000000012</v>
      </c>
      <c r="S58" s="175">
        <v>19429.269</v>
      </c>
      <c r="T58" s="175">
        <v>22173.393</v>
      </c>
      <c r="U58" s="175">
        <v>23485.576000000015</v>
      </c>
      <c r="V58" s="175">
        <v>20594.052000000025</v>
      </c>
      <c r="W58" s="175">
        <v>21320.543000000012</v>
      </c>
      <c r="X58" s="175">
        <v>22518.471000000009</v>
      </c>
      <c r="Y58" s="175">
        <v>23832.374000000018</v>
      </c>
      <c r="Z58" s="175">
        <v>25445.677</v>
      </c>
      <c r="AA58" s="175">
        <v>24566.240999999998</v>
      </c>
      <c r="AB58" s="175">
        <v>31984.679000000015</v>
      </c>
      <c r="AC58" s="175">
        <v>35306.603999999999</v>
      </c>
      <c r="AD58" s="137"/>
      <c r="AE58" s="337" t="str">
        <f t="shared" si="45"/>
        <v/>
      </c>
      <c r="AG58" s="230">
        <f t="shared" si="42"/>
        <v>1.6675286305808483</v>
      </c>
      <c r="AH58" s="178">
        <f t="shared" si="42"/>
        <v>1.5335201199016324</v>
      </c>
      <c r="AI58" s="178">
        <f t="shared" si="42"/>
        <v>1.7218122402971472</v>
      </c>
      <c r="AJ58" s="178">
        <f t="shared" si="42"/>
        <v>2.1904030522566904</v>
      </c>
      <c r="AK58" s="178">
        <f t="shared" si="42"/>
        <v>2.2098559498187784</v>
      </c>
      <c r="AL58" s="178">
        <f t="shared" si="42"/>
        <v>1.9543144793232015</v>
      </c>
      <c r="AM58" s="178">
        <f t="shared" si="42"/>
        <v>2.3412179443459293</v>
      </c>
      <c r="AN58" s="178">
        <f t="shared" si="42"/>
        <v>2.250318511572504</v>
      </c>
      <c r="AO58" s="178">
        <f t="shared" si="42"/>
        <v>2.5225098647387783</v>
      </c>
      <c r="AP58" s="178">
        <f t="shared" si="42"/>
        <v>2.5830822495328061</v>
      </c>
      <c r="AQ58" s="178">
        <f t="shared" si="42"/>
        <v>2.554902722610267</v>
      </c>
      <c r="AR58" s="178">
        <f t="shared" si="42"/>
        <v>2.4577067411405125</v>
      </c>
      <c r="AS58" s="178"/>
      <c r="AT58" s="337"/>
      <c r="AW58" s="123"/>
    </row>
    <row r="59" spans="1:49" ht="20.100000000000001" customHeight="1" x14ac:dyDescent="0.25">
      <c r="A59" s="139" t="s">
        <v>81</v>
      </c>
      <c r="B59" s="135">
        <v>137727.64000000004</v>
      </c>
      <c r="C59" s="175">
        <v>135396.7600000001</v>
      </c>
      <c r="D59" s="175">
        <v>128850.10999999991</v>
      </c>
      <c r="E59" s="175">
        <v>149577.98000000007</v>
      </c>
      <c r="F59" s="175">
        <v>166278.61999999994</v>
      </c>
      <c r="G59" s="175">
        <v>139990.40999999989</v>
      </c>
      <c r="H59" s="175">
        <v>114966.93999999992</v>
      </c>
      <c r="I59" s="175">
        <v>120221.59999999985</v>
      </c>
      <c r="J59" s="175">
        <v>102458.58</v>
      </c>
      <c r="K59" s="240">
        <v>130379.02000000002</v>
      </c>
      <c r="L59" s="240">
        <v>176086.6500000002</v>
      </c>
      <c r="M59" s="240">
        <v>153087.39999999994</v>
      </c>
      <c r="N59" s="137"/>
      <c r="O59" s="337" t="str">
        <f t="shared" si="44"/>
        <v/>
      </c>
      <c r="Q59" s="127" t="s">
        <v>81</v>
      </c>
      <c r="R59" s="135">
        <v>27788.44999999999</v>
      </c>
      <c r="S59" s="175">
        <v>28869.683000000026</v>
      </c>
      <c r="T59" s="175">
        <v>26669.555999999982</v>
      </c>
      <c r="U59" s="175">
        <v>36191.052999999971</v>
      </c>
      <c r="V59" s="175">
        <v>36827.313000000016</v>
      </c>
      <c r="W59" s="175">
        <v>34137.561000000023</v>
      </c>
      <c r="X59" s="175">
        <v>30078.559999999987</v>
      </c>
      <c r="Y59" s="175">
        <v>32961.33</v>
      </c>
      <c r="Z59" s="175">
        <v>30391.468000000001</v>
      </c>
      <c r="AA59" s="175">
        <v>34622.571999999993</v>
      </c>
      <c r="AB59" s="175">
        <v>49065.408999999992</v>
      </c>
      <c r="AC59" s="175">
        <v>50579.351999999977</v>
      </c>
      <c r="AD59" s="137"/>
      <c r="AE59" s="337" t="str">
        <f t="shared" si="45"/>
        <v/>
      </c>
      <c r="AG59" s="230">
        <f t="shared" si="42"/>
        <v>2.0176378539558204</v>
      </c>
      <c r="AH59" s="178">
        <f t="shared" si="42"/>
        <v>2.1322284964573752</v>
      </c>
      <c r="AI59" s="178">
        <f t="shared" si="42"/>
        <v>2.0698124355501131</v>
      </c>
      <c r="AJ59" s="178">
        <f t="shared" si="42"/>
        <v>2.4195441735474672</v>
      </c>
      <c r="AK59" s="178">
        <f t="shared" si="42"/>
        <v>2.2147954439362096</v>
      </c>
      <c r="AL59" s="178">
        <f t="shared" si="42"/>
        <v>2.4385642559372496</v>
      </c>
      <c r="AM59" s="178">
        <f t="shared" si="42"/>
        <v>2.6162790798815738</v>
      </c>
      <c r="AN59" s="178">
        <f t="shared" si="42"/>
        <v>2.741714467283753</v>
      </c>
      <c r="AO59" s="178">
        <f t="shared" si="42"/>
        <v>2.9662199105238427</v>
      </c>
      <c r="AP59" s="178">
        <f t="shared" si="42"/>
        <v>2.6555324622013563</v>
      </c>
      <c r="AQ59" s="178">
        <f t="shared" si="42"/>
        <v>2.786435485029668</v>
      </c>
      <c r="AR59" s="178">
        <f t="shared" si="42"/>
        <v>3.3039526440451663</v>
      </c>
      <c r="AS59" s="178"/>
      <c r="AT59" s="337"/>
      <c r="AW59" s="123"/>
    </row>
    <row r="60" spans="1:49" ht="20.100000000000001" customHeight="1" x14ac:dyDescent="0.25">
      <c r="A60" s="139" t="s">
        <v>82</v>
      </c>
      <c r="B60" s="135">
        <v>96321.399999999951</v>
      </c>
      <c r="C60" s="175">
        <v>139396.15999999995</v>
      </c>
      <c r="D60" s="175">
        <v>143871.70000000001</v>
      </c>
      <c r="E60" s="175">
        <v>165296.83000000013</v>
      </c>
      <c r="F60" s="175">
        <v>162972.80000000025</v>
      </c>
      <c r="G60" s="175">
        <v>134613.07000000015</v>
      </c>
      <c r="H60" s="175">
        <v>111063.55999999998</v>
      </c>
      <c r="I60" s="175">
        <v>140311.11000000004</v>
      </c>
      <c r="J60" s="175">
        <v>124944.51</v>
      </c>
      <c r="K60" s="240">
        <v>160061.01999999993</v>
      </c>
      <c r="L60" s="240">
        <v>197211.97000000015</v>
      </c>
      <c r="M60" s="240">
        <v>167078.75999999981</v>
      </c>
      <c r="N60" s="137"/>
      <c r="O60" s="337" t="str">
        <f t="shared" si="44"/>
        <v/>
      </c>
      <c r="Q60" s="127" t="s">
        <v>82</v>
      </c>
      <c r="R60" s="135">
        <v>22777.257000000005</v>
      </c>
      <c r="S60" s="175">
        <v>31524.350999999995</v>
      </c>
      <c r="T60" s="175">
        <v>36803.372000000003</v>
      </c>
      <c r="U60" s="175">
        <v>39015.558000000005</v>
      </c>
      <c r="V60" s="175">
        <v>41900.000000000029</v>
      </c>
      <c r="W60" s="175">
        <v>32669.316000000006</v>
      </c>
      <c r="X60" s="175">
        <v>30619.310999999994</v>
      </c>
      <c r="Y60" s="175">
        <v>36041.668000000012</v>
      </c>
      <c r="Z60" s="175">
        <v>37442.144</v>
      </c>
      <c r="AA60" s="175">
        <v>42329.99000000002</v>
      </c>
      <c r="AB60" s="175">
        <v>56468.258000000016</v>
      </c>
      <c r="AC60" s="175">
        <v>50422.207999999999</v>
      </c>
      <c r="AD60" s="137"/>
      <c r="AE60" s="337" t="str">
        <f t="shared" si="45"/>
        <v/>
      </c>
      <c r="AG60" s="230">
        <f t="shared" si="42"/>
        <v>2.3647140718469641</v>
      </c>
      <c r="AH60" s="178">
        <f t="shared" si="42"/>
        <v>2.2614935016861302</v>
      </c>
      <c r="AI60" s="178">
        <f t="shared" si="42"/>
        <v>2.5580688905462297</v>
      </c>
      <c r="AJ60" s="178">
        <f t="shared" si="42"/>
        <v>2.3603331049966276</v>
      </c>
      <c r="AK60" s="178">
        <f t="shared" si="42"/>
        <v>2.5709811698639262</v>
      </c>
      <c r="AL60" s="178">
        <f t="shared" si="42"/>
        <v>2.426905203187177</v>
      </c>
      <c r="AM60" s="178">
        <f t="shared" si="42"/>
        <v>2.7569178405590455</v>
      </c>
      <c r="AN60" s="178">
        <f t="shared" si="42"/>
        <v>2.568696662723287</v>
      </c>
      <c r="AO60" s="178">
        <f t="shared" si="42"/>
        <v>2.9967018158701015</v>
      </c>
      <c r="AP60" s="178">
        <f t="shared" si="42"/>
        <v>2.6446157846551293</v>
      </c>
      <c r="AQ60" s="178">
        <f t="shared" si="42"/>
        <v>2.8633281235413843</v>
      </c>
      <c r="AR60" s="178">
        <f t="shared" si="42"/>
        <v>3.0178706138350591</v>
      </c>
      <c r="AS60" s="178"/>
      <c r="AT60" s="337"/>
      <c r="AW60" s="123"/>
    </row>
    <row r="61" spans="1:49" ht="20.100000000000001" customHeight="1" x14ac:dyDescent="0.25">
      <c r="A61" s="139" t="s">
        <v>83</v>
      </c>
      <c r="B61" s="135">
        <v>128709.03000000012</v>
      </c>
      <c r="C61" s="175">
        <v>150076.9599999999</v>
      </c>
      <c r="D61" s="175">
        <v>143385.01999999976</v>
      </c>
      <c r="E61" s="175">
        <v>130629.12999999999</v>
      </c>
      <c r="F61" s="175">
        <v>133047.13999999996</v>
      </c>
      <c r="G61" s="175">
        <v>119520.93999999986</v>
      </c>
      <c r="H61" s="175">
        <v>122238.15999999995</v>
      </c>
      <c r="I61" s="175">
        <v>104404.10999999999</v>
      </c>
      <c r="J61" s="175">
        <v>112380.65</v>
      </c>
      <c r="K61" s="240">
        <v>122802.49999999997</v>
      </c>
      <c r="L61" s="240">
        <v>177093.93000000025</v>
      </c>
      <c r="M61" s="240">
        <v>164472.37999999989</v>
      </c>
      <c r="N61" s="137"/>
      <c r="O61" s="337" t="str">
        <f t="shared" si="44"/>
        <v/>
      </c>
      <c r="Q61" s="127" t="s">
        <v>83</v>
      </c>
      <c r="R61" s="135">
        <v>25464.052000000007</v>
      </c>
      <c r="S61" s="175">
        <v>29523.48000000001</v>
      </c>
      <c r="T61" s="175">
        <v>31498.723000000002</v>
      </c>
      <c r="U61" s="175">
        <v>30997.326000000052</v>
      </c>
      <c r="V61" s="175">
        <v>32940.034999999967</v>
      </c>
      <c r="W61" s="175">
        <v>29831.125000000007</v>
      </c>
      <c r="X61" s="175">
        <v>34519.751000000018</v>
      </c>
      <c r="Y61" s="175">
        <v>30903.571</v>
      </c>
      <c r="Z61" s="175">
        <v>32156.462</v>
      </c>
      <c r="AA61" s="175">
        <v>33336.43499999999</v>
      </c>
      <c r="AB61" s="175">
        <v>49473.65399999998</v>
      </c>
      <c r="AC61" s="175">
        <v>50897.267000000043</v>
      </c>
      <c r="AD61" s="137"/>
      <c r="AE61" s="337" t="str">
        <f t="shared" si="45"/>
        <v/>
      </c>
      <c r="AG61" s="230">
        <f t="shared" si="42"/>
        <v>1.9784200067392308</v>
      </c>
      <c r="AH61" s="178">
        <f t="shared" si="42"/>
        <v>1.9672226836151285</v>
      </c>
      <c r="AI61" s="178">
        <f t="shared" ref="AI61:AS63" si="54">IF(T61="","",(T61/D61)*10)</f>
        <v>2.1967931517532344</v>
      </c>
      <c r="AJ61" s="178">
        <f t="shared" si="54"/>
        <v>2.3729260081576027</v>
      </c>
      <c r="AK61" s="178">
        <f t="shared" si="54"/>
        <v>2.4758168420606395</v>
      </c>
      <c r="AL61" s="178">
        <f t="shared" si="54"/>
        <v>2.4958910965727048</v>
      </c>
      <c r="AM61" s="178">
        <f t="shared" si="54"/>
        <v>2.8239750172941114</v>
      </c>
      <c r="AN61" s="178">
        <f t="shared" si="54"/>
        <v>2.95999563618712</v>
      </c>
      <c r="AO61" s="178">
        <f t="shared" si="54"/>
        <v>2.8613877922934243</v>
      </c>
      <c r="AP61" s="178">
        <f t="shared" si="54"/>
        <v>2.7146381384743794</v>
      </c>
      <c r="AQ61" s="178">
        <f t="shared" si="54"/>
        <v>2.7936391721613445</v>
      </c>
      <c r="AR61" s="178">
        <f t="shared" si="54"/>
        <v>3.0945783723686664</v>
      </c>
      <c r="AS61" s="178" t="str">
        <f t="shared" si="54"/>
        <v/>
      </c>
      <c r="AT61" s="337" t="str">
        <f t="shared" ref="AT61:AT67" si="55">IF(AS61="","",(AS61-AR61)/AR61)</f>
        <v/>
      </c>
      <c r="AW61" s="123"/>
    </row>
    <row r="62" spans="1:49" ht="20.100000000000001" customHeight="1" thickBot="1" x14ac:dyDescent="0.3">
      <c r="A62" s="140" t="s">
        <v>84</v>
      </c>
      <c r="B62" s="228">
        <v>76422.39</v>
      </c>
      <c r="C62" s="176">
        <v>98632.750000000015</v>
      </c>
      <c r="D62" s="176">
        <v>93700.91999999994</v>
      </c>
      <c r="E62" s="176">
        <v>82943.079999999973</v>
      </c>
      <c r="F62" s="176">
        <v>100845.22000000002</v>
      </c>
      <c r="G62" s="176">
        <v>82769.729999999952</v>
      </c>
      <c r="H62" s="176">
        <v>78072.589999999866</v>
      </c>
      <c r="I62" s="176">
        <v>92901.83</v>
      </c>
      <c r="J62" s="176">
        <v>77572.28</v>
      </c>
      <c r="K62" s="241">
        <v>90006.149999999892</v>
      </c>
      <c r="L62" s="241">
        <v>119138.44999999997</v>
      </c>
      <c r="M62" s="241">
        <v>123755.49</v>
      </c>
      <c r="N62" s="141"/>
      <c r="O62" s="337" t="str">
        <f t="shared" si="44"/>
        <v/>
      </c>
      <c r="Q62" s="128" t="s">
        <v>84</v>
      </c>
      <c r="R62" s="228">
        <v>15596.707000000013</v>
      </c>
      <c r="S62" s="176">
        <v>18332.828999999987</v>
      </c>
      <c r="T62" s="176">
        <v>21648.361999999994</v>
      </c>
      <c r="U62" s="176">
        <v>20693.550999999999</v>
      </c>
      <c r="V62" s="176">
        <v>23770.443999999989</v>
      </c>
      <c r="W62" s="176">
        <v>22065.902999999984</v>
      </c>
      <c r="X62" s="176">
        <v>24906.423000000003</v>
      </c>
      <c r="Y62" s="176">
        <v>28016.947000000004</v>
      </c>
      <c r="Z62" s="176">
        <v>26292.933000000001</v>
      </c>
      <c r="AA62" s="176">
        <v>27722.498999999978</v>
      </c>
      <c r="AB62" s="176">
        <v>34797.590000000011</v>
      </c>
      <c r="AC62" s="176">
        <v>34642.825000000055</v>
      </c>
      <c r="AD62" s="141"/>
      <c r="AE62" s="337" t="str">
        <f t="shared" si="45"/>
        <v/>
      </c>
      <c r="AG62" s="230">
        <f t="shared" si="42"/>
        <v>2.0408556968710365</v>
      </c>
      <c r="AH62" s="178">
        <f t="shared" si="42"/>
        <v>1.8586959199657298</v>
      </c>
      <c r="AI62" s="178">
        <f t="shared" si="54"/>
        <v>2.3103681372605527</v>
      </c>
      <c r="AJ62" s="178">
        <f t="shared" si="54"/>
        <v>2.494909882777443</v>
      </c>
      <c r="AK62" s="178">
        <f t="shared" si="54"/>
        <v>2.357121537342076</v>
      </c>
      <c r="AL62" s="178">
        <f t="shared" si="54"/>
        <v>2.6659387435479127</v>
      </c>
      <c r="AM62" s="178">
        <f t="shared" si="54"/>
        <v>3.190162257970441</v>
      </c>
      <c r="AN62" s="178">
        <f t="shared" si="54"/>
        <v>3.0157583548138938</v>
      </c>
      <c r="AO62" s="178">
        <f t="shared" si="54"/>
        <v>3.3894753383554024</v>
      </c>
      <c r="AP62" s="178">
        <f t="shared" si="54"/>
        <v>3.080067195408315</v>
      </c>
      <c r="AQ62" s="178">
        <f t="shared" si="54"/>
        <v>2.920769071613742</v>
      </c>
      <c r="AR62" s="178">
        <f t="shared" si="54"/>
        <v>2.7992960150697193</v>
      </c>
      <c r="AS62" s="178" t="str">
        <f t="shared" si="54"/>
        <v/>
      </c>
      <c r="AT62" s="337" t="str">
        <f t="shared" si="55"/>
        <v/>
      </c>
      <c r="AW62" s="123"/>
    </row>
    <row r="63" spans="1:49" ht="20.100000000000001" customHeight="1" thickBot="1" x14ac:dyDescent="0.3">
      <c r="A63" s="41" t="str">
        <f>A19</f>
        <v>jan-maio</v>
      </c>
      <c r="B63" s="193">
        <f>SUM(B51:B55)</f>
        <v>424654.63000000012</v>
      </c>
      <c r="C63" s="194">
        <f t="shared" ref="C63:N63" si="56">SUM(C51:C55)</f>
        <v>475414.94000000006</v>
      </c>
      <c r="D63" s="194">
        <f t="shared" si="56"/>
        <v>587265.14999999991</v>
      </c>
      <c r="E63" s="194">
        <f t="shared" si="56"/>
        <v>558931.32999999996</v>
      </c>
      <c r="F63" s="194">
        <f t="shared" si="56"/>
        <v>528425.34999999974</v>
      </c>
      <c r="G63" s="194">
        <f t="shared" si="56"/>
        <v>554271.76</v>
      </c>
      <c r="H63" s="194">
        <f t="shared" si="56"/>
        <v>412253.46999999974</v>
      </c>
      <c r="I63" s="194">
        <f t="shared" si="56"/>
        <v>507184.56999999972</v>
      </c>
      <c r="J63" s="194">
        <f t="shared" si="56"/>
        <v>525074.59000000008</v>
      </c>
      <c r="K63" s="194">
        <f t="shared" si="56"/>
        <v>562839.61999999953</v>
      </c>
      <c r="L63" s="194">
        <f t="shared" si="56"/>
        <v>621511.77</v>
      </c>
      <c r="M63" s="194">
        <f t="shared" si="56"/>
        <v>718257.13999999955</v>
      </c>
      <c r="N63" s="195">
        <f t="shared" si="56"/>
        <v>690271.34999999951</v>
      </c>
      <c r="O63" s="407">
        <f t="shared" si="44"/>
        <v>-3.896346926673093E-2</v>
      </c>
      <c r="Q63" s="127"/>
      <c r="R63" s="193">
        <f>SUM(R51:R55)</f>
        <v>80263.035000000003</v>
      </c>
      <c r="S63" s="194">
        <f t="shared" ref="S63:AD63" si="57">SUM(S51:S55)</f>
        <v>90857.899000000005</v>
      </c>
      <c r="T63" s="194">
        <f t="shared" si="57"/>
        <v>105528.93000000002</v>
      </c>
      <c r="U63" s="194">
        <f t="shared" si="57"/>
        <v>111257.59399999997</v>
      </c>
      <c r="V63" s="194">
        <f t="shared" si="57"/>
        <v>107790.605</v>
      </c>
      <c r="W63" s="194">
        <f t="shared" si="57"/>
        <v>116217.08599999997</v>
      </c>
      <c r="X63" s="194">
        <f t="shared" si="57"/>
        <v>103147.372</v>
      </c>
      <c r="Y63" s="194">
        <f t="shared" si="57"/>
        <v>126228.43800000002</v>
      </c>
      <c r="Z63" s="194">
        <f t="shared" si="57"/>
        <v>133666.524</v>
      </c>
      <c r="AA63" s="194">
        <f t="shared" si="57"/>
        <v>139600.00200000007</v>
      </c>
      <c r="AB63" s="194">
        <f t="shared" si="57"/>
        <v>161032.73800000007</v>
      </c>
      <c r="AC63" s="194">
        <f t="shared" si="57"/>
        <v>190608.80500000005</v>
      </c>
      <c r="AD63" s="195">
        <f t="shared" si="57"/>
        <v>194323.72200000007</v>
      </c>
      <c r="AE63" s="362">
        <f t="shared" si="45"/>
        <v>1.9489744977940631E-2</v>
      </c>
      <c r="AG63" s="231">
        <f t="shared" si="42"/>
        <v>1.8900779440459647</v>
      </c>
      <c r="AH63" s="199">
        <f t="shared" si="42"/>
        <v>1.9111283923891831</v>
      </c>
      <c r="AI63" s="199">
        <f t="shared" si="54"/>
        <v>1.7969554297577515</v>
      </c>
      <c r="AJ63" s="199">
        <f t="shared" si="54"/>
        <v>1.9905413783120722</v>
      </c>
      <c r="AK63" s="199">
        <f t="shared" si="54"/>
        <v>2.0398454578305154</v>
      </c>
      <c r="AL63" s="199">
        <f t="shared" si="54"/>
        <v>2.0967527914465633</v>
      </c>
      <c r="AM63" s="199">
        <f t="shared" si="54"/>
        <v>2.502037690549944</v>
      </c>
      <c r="AN63" s="199">
        <f t="shared" si="54"/>
        <v>2.4888067474134732</v>
      </c>
      <c r="AO63" s="199">
        <f t="shared" si="54"/>
        <v>2.5456673498521414</v>
      </c>
      <c r="AP63" s="199">
        <f t="shared" si="54"/>
        <v>2.4802802972541302</v>
      </c>
      <c r="AQ63" s="199">
        <f t="shared" si="54"/>
        <v>2.5909845279358112</v>
      </c>
      <c r="AR63" s="199">
        <f t="shared" si="54"/>
        <v>2.653768328707462</v>
      </c>
      <c r="AS63" s="199">
        <f t="shared" si="54"/>
        <v>2.8151787264530133</v>
      </c>
      <c r="AT63" s="407">
        <f t="shared" si="55"/>
        <v>6.0823092957842093E-2</v>
      </c>
      <c r="AW63" s="123"/>
    </row>
    <row r="64" spans="1:49" ht="20.100000000000001" customHeight="1" x14ac:dyDescent="0.25">
      <c r="A64" s="139" t="s">
        <v>85</v>
      </c>
      <c r="B64" s="135">
        <f>SUM(B51:B53)</f>
        <v>234491.43</v>
      </c>
      <c r="C64" s="175">
        <f>SUM(C51:C53)</f>
        <v>268123.53000000009</v>
      </c>
      <c r="D64" s="175">
        <f>SUM(D51:D53)</f>
        <v>341123.42000000004</v>
      </c>
      <c r="E64" s="175">
        <f t="shared" ref="E64:N64" si="58">SUM(E51:E53)</f>
        <v>307586.39999999991</v>
      </c>
      <c r="F64" s="175">
        <f t="shared" si="58"/>
        <v>312002.81999999983</v>
      </c>
      <c r="G64" s="175">
        <f t="shared" si="58"/>
        <v>314085.74999999994</v>
      </c>
      <c r="H64" s="175">
        <f t="shared" si="58"/>
        <v>225185.55999999994</v>
      </c>
      <c r="I64" s="175">
        <f t="shared" si="58"/>
        <v>291368.51999999996</v>
      </c>
      <c r="J64" s="175">
        <f t="shared" si="58"/>
        <v>290915.21000000002</v>
      </c>
      <c r="K64" s="175">
        <f t="shared" si="58"/>
        <v>314581.43999999971</v>
      </c>
      <c r="L64" s="175">
        <f t="shared" si="58"/>
        <v>387624.22000000009</v>
      </c>
      <c r="M64" s="175">
        <f t="shared" si="58"/>
        <v>406750.85999999975</v>
      </c>
      <c r="N64" s="175">
        <f t="shared" si="58"/>
        <v>412714.39999999979</v>
      </c>
      <c r="O64" s="407">
        <f t="shared" si="44"/>
        <v>1.4661407230952236E-2</v>
      </c>
      <c r="Q64" s="126" t="s">
        <v>85</v>
      </c>
      <c r="R64" s="135">
        <f>SUM(R51:R53)</f>
        <v>45609.39</v>
      </c>
      <c r="S64" s="175">
        <f>SUM(S51:S53)</f>
        <v>53062.921000000002</v>
      </c>
      <c r="T64" s="175">
        <f>SUM(T51:T53)</f>
        <v>61321.651000000027</v>
      </c>
      <c r="U64" s="175">
        <f>SUM(U51:U53)</f>
        <v>63351.315999999992</v>
      </c>
      <c r="V64" s="175">
        <f t="shared" ref="V64:AC64" si="59">SUM(V51:V53)</f>
        <v>61448.611999999994</v>
      </c>
      <c r="W64" s="175">
        <f t="shared" si="59"/>
        <v>65590.697999999975</v>
      </c>
      <c r="X64" s="175">
        <f t="shared" si="59"/>
        <v>58604.442999999985</v>
      </c>
      <c r="Y64" s="175">
        <f t="shared" si="59"/>
        <v>74095.891999999963</v>
      </c>
      <c r="Z64" s="175">
        <f t="shared" si="59"/>
        <v>76343.599000000002</v>
      </c>
      <c r="AA64" s="175">
        <f t="shared" si="59"/>
        <v>80321.476000000039</v>
      </c>
      <c r="AB64" s="175">
        <f t="shared" si="59"/>
        <v>99368.438000000038</v>
      </c>
      <c r="AC64" s="175">
        <f t="shared" si="59"/>
        <v>107045.80599999998</v>
      </c>
      <c r="AD64" s="137">
        <f>IF(AD53="","",SUM(AD51:AD53))</f>
        <v>114709.96800000005</v>
      </c>
      <c r="AE64" s="337">
        <f t="shared" si="45"/>
        <v>7.159703202197451E-2</v>
      </c>
      <c r="AG64" s="229">
        <f t="shared" si="42"/>
        <v>1.9450344091466372</v>
      </c>
      <c r="AH64" s="177">
        <f t="shared" si="42"/>
        <v>1.9790475308153666</v>
      </c>
      <c r="AI64" s="177">
        <f t="shared" si="42"/>
        <v>1.7976382565582869</v>
      </c>
      <c r="AJ64" s="177">
        <f t="shared" si="42"/>
        <v>2.0596266935079059</v>
      </c>
      <c r="AK64" s="177">
        <f t="shared" si="42"/>
        <v>1.9694889937212756</v>
      </c>
      <c r="AL64" s="177">
        <f t="shared" si="42"/>
        <v>2.0883054388809423</v>
      </c>
      <c r="AM64" s="177">
        <f t="shared" si="42"/>
        <v>2.6024956040698171</v>
      </c>
      <c r="AN64" s="177">
        <f t="shared" si="42"/>
        <v>2.5430301118322589</v>
      </c>
      <c r="AO64" s="177">
        <f t="shared" si="42"/>
        <v>2.6242560160398627</v>
      </c>
      <c r="AP64" s="177">
        <f t="shared" si="42"/>
        <v>2.5532808292822393</v>
      </c>
      <c r="AQ64" s="177">
        <f t="shared" si="42"/>
        <v>2.5635250036749513</v>
      </c>
      <c r="AR64" s="177">
        <f t="shared" si="42"/>
        <v>2.6317290638303765</v>
      </c>
      <c r="AS64" s="177">
        <f t="shared" si="42"/>
        <v>2.779403093277097</v>
      </c>
      <c r="AT64" s="407">
        <f t="shared" si="55"/>
        <v>5.6112930269420221E-2</v>
      </c>
    </row>
    <row r="65" spans="1:46" ht="20.100000000000001" customHeight="1" x14ac:dyDescent="0.25">
      <c r="A65" s="139" t="s">
        <v>86</v>
      </c>
      <c r="B65" s="135">
        <f>SUM(B54:B56)</f>
        <v>270632.65000000014</v>
      </c>
      <c r="C65" s="175">
        <f>SUM(C54:C56)</f>
        <v>330331.44000000012</v>
      </c>
      <c r="D65" s="175">
        <f>SUM(D54:D56)</f>
        <v>371262.24999999988</v>
      </c>
      <c r="E65" s="175">
        <f t="shared" ref="E65:M65" si="60">SUM(E54:E56)</f>
        <v>341280.04000000004</v>
      </c>
      <c r="F65" s="175">
        <f t="shared" si="60"/>
        <v>330986.2099999999</v>
      </c>
      <c r="G65" s="175">
        <f t="shared" si="60"/>
        <v>352389.62000000011</v>
      </c>
      <c r="H65" s="175">
        <f t="shared" si="60"/>
        <v>271249.88999999984</v>
      </c>
      <c r="I65" s="175">
        <f t="shared" si="60"/>
        <v>338059.84999999963</v>
      </c>
      <c r="J65" s="175">
        <f t="shared" si="60"/>
        <v>341622.02</v>
      </c>
      <c r="K65" s="175">
        <f t="shared" si="60"/>
        <v>348164.02999999968</v>
      </c>
      <c r="L65" s="175">
        <f t="shared" si="60"/>
        <v>373006.16999999981</v>
      </c>
      <c r="M65" s="175">
        <f t="shared" si="60"/>
        <v>455359.85999999981</v>
      </c>
      <c r="N65" s="175"/>
      <c r="O65" s="337"/>
      <c r="Q65" s="127" t="s">
        <v>86</v>
      </c>
      <c r="R65" s="135">
        <f>SUM(R54:R56)</f>
        <v>52069.507000000012</v>
      </c>
      <c r="S65" s="175">
        <f>SUM(S54:S56)</f>
        <v>57799.210999999981</v>
      </c>
      <c r="T65" s="175">
        <f>SUM(T54:T56)</f>
        <v>67284.703999999983</v>
      </c>
      <c r="U65" s="175">
        <f>SUM(U54:U56)</f>
        <v>68302.889999999985</v>
      </c>
      <c r="V65" s="175">
        <f t="shared" ref="V65:AC65" si="61">SUM(V54:V56)</f>
        <v>68997.127000000022</v>
      </c>
      <c r="W65" s="175">
        <f t="shared" si="61"/>
        <v>75648.96299999996</v>
      </c>
      <c r="X65" s="175">
        <f t="shared" si="61"/>
        <v>65293.128000000026</v>
      </c>
      <c r="Y65" s="175">
        <f t="shared" si="61"/>
        <v>80241.398000000045</v>
      </c>
      <c r="Z65" s="175">
        <f t="shared" si="61"/>
        <v>84590.548999999999</v>
      </c>
      <c r="AA65" s="175">
        <f t="shared" si="61"/>
        <v>84889.636000000028</v>
      </c>
      <c r="AB65" s="175">
        <f t="shared" si="61"/>
        <v>93771.617999999988</v>
      </c>
      <c r="AC65" s="175">
        <f t="shared" si="61"/>
        <v>121376.96900000007</v>
      </c>
      <c r="AD65" s="137" t="str">
        <f>IF(AD56="","",SUM(AD54:AD56))</f>
        <v/>
      </c>
      <c r="AE65" s="337" t="str">
        <f t="shared" si="45"/>
        <v/>
      </c>
      <c r="AG65" s="230">
        <f t="shared" si="42"/>
        <v>1.9239920608248851</v>
      </c>
      <c r="AH65" s="178">
        <f t="shared" si="42"/>
        <v>1.7497338733485361</v>
      </c>
      <c r="AI65" s="178">
        <f t="shared" si="42"/>
        <v>1.8123227987763368</v>
      </c>
      <c r="AJ65" s="178">
        <f t="shared" si="42"/>
        <v>2.0013737105750451</v>
      </c>
      <c r="AK65" s="178">
        <f t="shared" si="42"/>
        <v>2.0845921949437121</v>
      </c>
      <c r="AL65" s="178">
        <f t="shared" si="42"/>
        <v>2.1467420918924893</v>
      </c>
      <c r="AM65" s="178">
        <f t="shared" si="42"/>
        <v>2.4071209024269122</v>
      </c>
      <c r="AN65" s="178">
        <f t="shared" si="42"/>
        <v>2.3735855648045794</v>
      </c>
      <c r="AO65" s="178">
        <f t="shared" si="42"/>
        <v>2.4761445119960355</v>
      </c>
      <c r="AP65" s="178">
        <f t="shared" si="42"/>
        <v>2.4382081055300313</v>
      </c>
      <c r="AQ65" s="178">
        <f t="shared" si="42"/>
        <v>2.5139428122596481</v>
      </c>
      <c r="AR65" s="178">
        <f t="shared" si="42"/>
        <v>2.6655175315628417</v>
      </c>
      <c r="AS65" s="178"/>
      <c r="AT65" s="337"/>
    </row>
    <row r="66" spans="1:46" ht="20.100000000000001" customHeight="1" x14ac:dyDescent="0.25">
      <c r="A66" s="139" t="s">
        <v>87</v>
      </c>
      <c r="B66" s="135">
        <f>SUM(B57:B59)</f>
        <v>362917.66000000003</v>
      </c>
      <c r="C66" s="175">
        <f>SUM(C57:C59)</f>
        <v>410216.99000000011</v>
      </c>
      <c r="D66" s="175">
        <f>SUM(D57:D59)</f>
        <v>402664.01999999979</v>
      </c>
      <c r="E66" s="175">
        <f t="shared" ref="E66:M66" si="62">SUM(E57:E59)</f>
        <v>374827.90000000014</v>
      </c>
      <c r="F66" s="175">
        <f t="shared" si="62"/>
        <v>411823.39999999991</v>
      </c>
      <c r="G66" s="175">
        <f t="shared" si="62"/>
        <v>392287.49999999988</v>
      </c>
      <c r="H66" s="175">
        <f t="shared" si="62"/>
        <v>324909.64999999991</v>
      </c>
      <c r="I66" s="175">
        <f t="shared" si="62"/>
        <v>335894.45999999973</v>
      </c>
      <c r="J66" s="175">
        <f t="shared" si="62"/>
        <v>323029.73000000004</v>
      </c>
      <c r="K66" s="175">
        <f t="shared" si="62"/>
        <v>359624.85999999987</v>
      </c>
      <c r="L66" s="175">
        <f t="shared" si="62"/>
        <v>485561.99000000028</v>
      </c>
      <c r="M66" s="175">
        <f t="shared" si="62"/>
        <v>462755.94999999984</v>
      </c>
      <c r="N66" s="175"/>
      <c r="O66" s="337"/>
      <c r="Q66" s="127" t="s">
        <v>87</v>
      </c>
      <c r="R66" s="135">
        <f>SUM(R57:R59)</f>
        <v>66706.640000000043</v>
      </c>
      <c r="S66" s="175">
        <f>SUM(S57:S59)</f>
        <v>75687.896000000008</v>
      </c>
      <c r="T66" s="175">
        <f>SUM(T57:T59)</f>
        <v>78884.929000000004</v>
      </c>
      <c r="U66" s="175">
        <f>SUM(U57:U59)</f>
        <v>90834.866999999969</v>
      </c>
      <c r="V66" s="175">
        <f t="shared" ref="V66:AC66" si="63">SUM(V57:V59)</f>
        <v>90275.416000000056</v>
      </c>
      <c r="W66" s="175">
        <f t="shared" si="63"/>
        <v>87840.50900000002</v>
      </c>
      <c r="X66" s="175">
        <f t="shared" si="63"/>
        <v>78765.768000000011</v>
      </c>
      <c r="Y66" s="175">
        <f t="shared" si="63"/>
        <v>86377.072000000029</v>
      </c>
      <c r="Z66" s="175">
        <f t="shared" si="63"/>
        <v>89313.755000000005</v>
      </c>
      <c r="AA66" s="175">
        <f t="shared" si="63"/>
        <v>95872.349999999977</v>
      </c>
      <c r="AB66" s="175">
        <f t="shared" si="63"/>
        <v>128355.976</v>
      </c>
      <c r="AC66" s="175">
        <f t="shared" si="63"/>
        <v>133598.946</v>
      </c>
      <c r="AD66" s="137" t="str">
        <f>IF(AD59="","",SUM(AD57:AD59))</f>
        <v/>
      </c>
      <c r="AE66" s="337" t="str">
        <f t="shared" si="45"/>
        <v/>
      </c>
      <c r="AG66" s="230">
        <f t="shared" si="42"/>
        <v>1.8380654168220978</v>
      </c>
      <c r="AH66" s="178">
        <f t="shared" si="42"/>
        <v>1.8450697519866253</v>
      </c>
      <c r="AI66" s="178">
        <f t="shared" si="42"/>
        <v>1.959075682997454</v>
      </c>
      <c r="AJ66" s="178">
        <f t="shared" si="42"/>
        <v>2.4233752876986996</v>
      </c>
      <c r="AK66" s="178">
        <f t="shared" si="42"/>
        <v>2.1920904931579916</v>
      </c>
      <c r="AL66" s="178">
        <f t="shared" si="42"/>
        <v>2.2391870503138653</v>
      </c>
      <c r="AM66" s="178">
        <f t="shared" si="42"/>
        <v>2.4242360299240122</v>
      </c>
      <c r="AN66" s="178">
        <f t="shared" si="42"/>
        <v>2.5715539339350846</v>
      </c>
      <c r="AO66" s="178">
        <f t="shared" si="42"/>
        <v>2.764877245199691</v>
      </c>
      <c r="AP66" s="178">
        <f t="shared" si="42"/>
        <v>2.6658988480384815</v>
      </c>
      <c r="AQ66" s="178">
        <f t="shared" si="42"/>
        <v>2.643451889634111</v>
      </c>
      <c r="AR66" s="178">
        <f t="shared" si="42"/>
        <v>2.8870281624687926</v>
      </c>
      <c r="AS66" s="178"/>
      <c r="AT66" s="337"/>
    </row>
    <row r="67" spans="1:46" ht="20.100000000000001" customHeight="1" thickBot="1" x14ac:dyDescent="0.3">
      <c r="A67" s="140" t="s">
        <v>88</v>
      </c>
      <c r="B67" s="228">
        <f>SUM(B60:B62)</f>
        <v>301452.82000000007</v>
      </c>
      <c r="C67" s="176">
        <f>SUM(C60:C62)</f>
        <v>388105.86999999988</v>
      </c>
      <c r="D67" s="176">
        <f>IF(D62="","",SUM(D60:D62))</f>
        <v>380957.63999999966</v>
      </c>
      <c r="E67" s="176">
        <f t="shared" ref="E67:N67" si="64">IF(E62="","",SUM(E60:E62))</f>
        <v>378869.0400000001</v>
      </c>
      <c r="F67" s="176">
        <f t="shared" si="64"/>
        <v>396865.16000000021</v>
      </c>
      <c r="G67" s="176">
        <f t="shared" si="64"/>
        <v>336903.74</v>
      </c>
      <c r="H67" s="176">
        <f t="shared" si="64"/>
        <v>311374.30999999976</v>
      </c>
      <c r="I67" s="176">
        <f t="shared" si="64"/>
        <v>337617.05000000005</v>
      </c>
      <c r="J67" s="176">
        <f t="shared" si="64"/>
        <v>314897.43999999994</v>
      </c>
      <c r="K67" s="176">
        <f t="shared" si="64"/>
        <v>372869.66999999981</v>
      </c>
      <c r="L67" s="176">
        <f t="shared" si="64"/>
        <v>493444.35000000033</v>
      </c>
      <c r="M67" s="176">
        <f t="shared" si="64"/>
        <v>455306.62999999966</v>
      </c>
      <c r="N67" s="176" t="str">
        <f t="shared" si="64"/>
        <v/>
      </c>
      <c r="O67" s="349" t="str">
        <f t="shared" si="44"/>
        <v/>
      </c>
      <c r="Q67" s="128" t="s">
        <v>88</v>
      </c>
      <c r="R67" s="228">
        <f>SUM(R60:R62)</f>
        <v>63838.016000000018</v>
      </c>
      <c r="S67" s="176">
        <f>SUM(S60:S62)</f>
        <v>79380.659999999989</v>
      </c>
      <c r="T67" s="176">
        <f>IF(T62="","",SUM(T60:T62))</f>
        <v>89950.456999999995</v>
      </c>
      <c r="U67" s="176">
        <f>IF(U62="","",SUM(U60:U62))</f>
        <v>90706.435000000056</v>
      </c>
      <c r="V67" s="176">
        <f t="shared" ref="V67:AD67" si="65">IF(V62="","",SUM(V60:V62))</f>
        <v>98610.478999999992</v>
      </c>
      <c r="W67" s="176">
        <f t="shared" si="65"/>
        <v>84566.343999999997</v>
      </c>
      <c r="X67" s="176">
        <f t="shared" si="65"/>
        <v>90045.485000000015</v>
      </c>
      <c r="Y67" s="176">
        <f t="shared" si="65"/>
        <v>94962.186000000016</v>
      </c>
      <c r="Z67" s="176">
        <f t="shared" si="65"/>
        <v>95891.539000000004</v>
      </c>
      <c r="AA67" s="176">
        <f t="shared" si="65"/>
        <v>103388.924</v>
      </c>
      <c r="AB67" s="176">
        <f t="shared" si="65"/>
        <v>140739.50200000001</v>
      </c>
      <c r="AC67" s="176">
        <f t="shared" si="65"/>
        <v>135962.3000000001</v>
      </c>
      <c r="AD67" s="141" t="str">
        <f t="shared" si="65"/>
        <v/>
      </c>
      <c r="AE67" s="349" t="str">
        <f t="shared" si="45"/>
        <v/>
      </c>
      <c r="AG67" s="232">
        <f t="shared" ref="AG67:AH67" si="66">(R67/B67)*10</f>
        <v>2.1176785143360082</v>
      </c>
      <c r="AH67" s="179">
        <f t="shared" si="66"/>
        <v>2.0453352071175841</v>
      </c>
      <c r="AI67" s="179">
        <f t="shared" ref="AI67:AS67" si="67">IF(T62="","",(T67/D67)*10)</f>
        <v>2.3611669003409426</v>
      </c>
      <c r="AJ67" s="179">
        <f t="shared" si="67"/>
        <v>2.3941369028200361</v>
      </c>
      <c r="AK67" s="179">
        <f t="shared" si="67"/>
        <v>2.4847350923925884</v>
      </c>
      <c r="AL67" s="179">
        <f t="shared" si="67"/>
        <v>2.5101040433685897</v>
      </c>
      <c r="AM67" s="179">
        <f t="shared" si="67"/>
        <v>2.8918726467832263</v>
      </c>
      <c r="AN67" s="179">
        <f t="shared" si="67"/>
        <v>2.8127189074129992</v>
      </c>
      <c r="AO67" s="179">
        <f t="shared" si="67"/>
        <v>3.045167309076886</v>
      </c>
      <c r="AP67" s="179">
        <f t="shared" si="67"/>
        <v>2.7727898597920304</v>
      </c>
      <c r="AQ67" s="179">
        <f t="shared" si="67"/>
        <v>2.852185905056972</v>
      </c>
      <c r="AR67" s="179">
        <f t="shared" si="67"/>
        <v>2.9861700015218364</v>
      </c>
      <c r="AS67" s="179" t="str">
        <f t="shared" si="67"/>
        <v/>
      </c>
      <c r="AT67" s="349" t="str">
        <f t="shared" si="55"/>
        <v/>
      </c>
    </row>
    <row r="68" spans="1:46" x14ac:dyDescent="0.2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Y64:AC67 B64:M67 B19:M19 B20:M23 R19:AC23 B41:N45 R42:AD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W70"/>
  <sheetViews>
    <sheetView showGridLines="0" workbookViewId="0">
      <selection activeCell="AS56" sqref="AS56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19"/>
  </cols>
  <sheetData>
    <row r="1" spans="1:49" ht="15.75" x14ac:dyDescent="0.25">
      <c r="A1" s="5" t="s">
        <v>100</v>
      </c>
    </row>
    <row r="3" spans="1:49" ht="15.75" thickBot="1" x14ac:dyDescent="0.3">
      <c r="O3" s="243" t="s">
        <v>1</v>
      </c>
      <c r="AE3" s="401">
        <v>1000</v>
      </c>
      <c r="AT3" s="401" t="s">
        <v>47</v>
      </c>
    </row>
    <row r="4" spans="1:49" ht="20.100000000000001" customHeight="1" x14ac:dyDescent="0.25">
      <c r="A4" s="437" t="s">
        <v>3</v>
      </c>
      <c r="B4" s="439" t="s">
        <v>71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  <c r="O4" s="442" t="s">
        <v>131</v>
      </c>
      <c r="Q4" s="440" t="s">
        <v>3</v>
      </c>
      <c r="R4" s="432" t="s">
        <v>71</v>
      </c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4"/>
      <c r="AE4" s="444" t="s">
        <v>131</v>
      </c>
      <c r="AG4" s="432" t="s">
        <v>71</v>
      </c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4"/>
      <c r="AT4" s="442" t="s">
        <v>131</v>
      </c>
    </row>
    <row r="5" spans="1:49" ht="20.100000000000001" customHeight="1" thickBot="1" x14ac:dyDescent="0.3">
      <c r="A5" s="438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3"/>
      <c r="Q5" s="441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45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153">
        <v>2018</v>
      </c>
      <c r="AP5" s="153">
        <v>2019</v>
      </c>
      <c r="AQ5" s="153">
        <v>2020</v>
      </c>
      <c r="AR5" s="153">
        <v>2021</v>
      </c>
      <c r="AS5" s="151">
        <v>2022</v>
      </c>
      <c r="AT5" s="443"/>
      <c r="AV5" s="402">
        <v>2013</v>
      </c>
      <c r="AW5" s="402">
        <v>2014</v>
      </c>
    </row>
    <row r="6" spans="1:49" ht="3" customHeight="1" thickBot="1" x14ac:dyDescent="0.3">
      <c r="A6" s="403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6"/>
      <c r="Q6" s="403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4"/>
    </row>
    <row r="7" spans="1:49" ht="20.100000000000001" customHeight="1" x14ac:dyDescent="0.25">
      <c r="A7" s="138" t="s">
        <v>73</v>
      </c>
      <c r="B7" s="45">
        <v>112208.21</v>
      </c>
      <c r="C7" s="174">
        <v>125412.47000000002</v>
      </c>
      <c r="D7" s="174">
        <v>111648.51</v>
      </c>
      <c r="E7" s="174">
        <v>101032.48999999999</v>
      </c>
      <c r="F7" s="174">
        <v>181499.08999999997</v>
      </c>
      <c r="G7" s="174">
        <v>165515.38999999981</v>
      </c>
      <c r="H7" s="174">
        <v>127441.33000000005</v>
      </c>
      <c r="I7" s="174">
        <v>165564.63999999996</v>
      </c>
      <c r="J7" s="242">
        <v>108022.51</v>
      </c>
      <c r="K7" s="242">
        <v>201133.06000000003</v>
      </c>
      <c r="L7" s="242">
        <v>231418.47</v>
      </c>
      <c r="M7" s="242">
        <v>217712.43000000014</v>
      </c>
      <c r="N7" s="130">
        <v>194589.28999999966</v>
      </c>
      <c r="O7" s="407">
        <f>IF(N7="","",(N7-M7)/M7)</f>
        <v>-0.10620955358405795</v>
      </c>
      <c r="Q7" s="127" t="s">
        <v>73</v>
      </c>
      <c r="R7" s="45">
        <v>5046.811999999999</v>
      </c>
      <c r="S7" s="174">
        <v>5419.8780000000006</v>
      </c>
      <c r="T7" s="174">
        <v>5376.692</v>
      </c>
      <c r="U7" s="174">
        <v>8185.9700000000021</v>
      </c>
      <c r="V7" s="174">
        <v>9253.7109999999993</v>
      </c>
      <c r="W7" s="174">
        <v>8018.4579999999987</v>
      </c>
      <c r="X7" s="174">
        <v>7549.5260000000026</v>
      </c>
      <c r="Y7" s="174">
        <v>9256.76</v>
      </c>
      <c r="Z7" s="174">
        <v>8429.6530000000002</v>
      </c>
      <c r="AA7" s="174">
        <v>12162.242999999999</v>
      </c>
      <c r="AB7" s="174">
        <v>14395.186999999998</v>
      </c>
      <c r="AC7" s="174">
        <v>11739.592999999995</v>
      </c>
      <c r="AD7" s="130">
        <v>12478.587</v>
      </c>
      <c r="AE7" s="407">
        <f>IF(AD7="","",(AD7-AC7)/AC7)</f>
        <v>6.2948860322500494E-2</v>
      </c>
      <c r="AG7" s="142">
        <f t="shared" ref="AG7:AS22" si="0">(R7/B7)*10</f>
        <v>0.44977207995742902</v>
      </c>
      <c r="AH7" s="177">
        <f t="shared" si="0"/>
        <v>0.43216420185329257</v>
      </c>
      <c r="AI7" s="177">
        <f t="shared" si="0"/>
        <v>0.48157310832003042</v>
      </c>
      <c r="AJ7" s="177">
        <f t="shared" si="0"/>
        <v>0.81023144139078462</v>
      </c>
      <c r="AK7" s="177">
        <f t="shared" si="0"/>
        <v>0.50984889235532815</v>
      </c>
      <c r="AL7" s="177">
        <f t="shared" si="0"/>
        <v>0.48445392298565154</v>
      </c>
      <c r="AM7" s="177">
        <f t="shared" si="0"/>
        <v>0.5923922796474268</v>
      </c>
      <c r="AN7" s="177">
        <f t="shared" si="0"/>
        <v>0.55910247502123656</v>
      </c>
      <c r="AO7" s="177">
        <f t="shared" si="0"/>
        <v>0.78036077850810914</v>
      </c>
      <c r="AP7" s="177">
        <f t="shared" si="0"/>
        <v>0.60468642002463424</v>
      </c>
      <c r="AQ7" s="177">
        <f t="shared" si="0"/>
        <v>0.62204140404177755</v>
      </c>
      <c r="AR7" s="177">
        <f t="shared" si="0"/>
        <v>0.53922474706657708</v>
      </c>
      <c r="AS7" s="177">
        <f>(AD7/N7)*10</f>
        <v>0.64127820189898543</v>
      </c>
      <c r="AT7" s="407">
        <f t="shared" ref="AT7" si="1">IF(AS7="","",(AS7-AR7)/AR7)</f>
        <v>0.18925959052804378</v>
      </c>
      <c r="AV7" s="123"/>
      <c r="AW7" s="123"/>
    </row>
    <row r="8" spans="1:49" ht="20.100000000000001" customHeight="1" x14ac:dyDescent="0.25">
      <c r="A8" s="139" t="s">
        <v>74</v>
      </c>
      <c r="B8" s="24">
        <v>103876.33999999997</v>
      </c>
      <c r="C8" s="175">
        <v>109703.67999999998</v>
      </c>
      <c r="D8" s="175">
        <v>90718.43</v>
      </c>
      <c r="E8" s="175">
        <v>91462.49</v>
      </c>
      <c r="F8" s="175">
        <v>178750.52</v>
      </c>
      <c r="G8" s="175">
        <v>189327.78999999998</v>
      </c>
      <c r="H8" s="175">
        <v>161032.97</v>
      </c>
      <c r="I8" s="175">
        <v>180460.41999999998</v>
      </c>
      <c r="J8" s="240">
        <v>101175.85</v>
      </c>
      <c r="K8" s="240">
        <v>239012.21</v>
      </c>
      <c r="L8" s="240">
        <v>200385.87</v>
      </c>
      <c r="M8" s="240">
        <v>249075.7</v>
      </c>
      <c r="N8" s="137">
        <v>273126.93999999983</v>
      </c>
      <c r="O8" s="337">
        <f t="shared" ref="O8:O23" si="2">IF(N8="","",(N8-M8)/M8)</f>
        <v>9.6561968911458698E-2</v>
      </c>
      <c r="Q8" s="127" t="s">
        <v>74</v>
      </c>
      <c r="R8" s="24">
        <v>4875.3999999999996</v>
      </c>
      <c r="S8" s="175">
        <v>5047.22</v>
      </c>
      <c r="T8" s="175">
        <v>4979.2489999999998</v>
      </c>
      <c r="U8" s="175">
        <v>7645.0780000000004</v>
      </c>
      <c r="V8" s="175">
        <v>9124.9479999999967</v>
      </c>
      <c r="W8" s="175">
        <v>9271.5960000000014</v>
      </c>
      <c r="X8" s="175">
        <v>8398.7909999999993</v>
      </c>
      <c r="Y8" s="175">
        <v>10079.532000000001</v>
      </c>
      <c r="Z8" s="175">
        <v>9460.1350000000002</v>
      </c>
      <c r="AA8" s="175">
        <v>13827.451999999999</v>
      </c>
      <c r="AB8" s="175">
        <v>13178.782000000005</v>
      </c>
      <c r="AC8" s="175">
        <v>12576.866000000007</v>
      </c>
      <c r="AD8" s="137">
        <v>17195.286</v>
      </c>
      <c r="AE8" s="337">
        <f t="shared" ref="AE8:AE23" si="3">IF(AD8="","",(AD8-AC8)/AC8)</f>
        <v>0.36721548913695912</v>
      </c>
      <c r="AG8" s="143">
        <f t="shared" si="0"/>
        <v>0.46934653261753362</v>
      </c>
      <c r="AH8" s="178">
        <f t="shared" si="0"/>
        <v>0.46007754707955117</v>
      </c>
      <c r="AI8" s="178">
        <f t="shared" si="0"/>
        <v>0.54886851547144277</v>
      </c>
      <c r="AJ8" s="178">
        <f t="shared" si="0"/>
        <v>0.83587031142493495</v>
      </c>
      <c r="AK8" s="178">
        <f t="shared" si="0"/>
        <v>0.51048511635099003</v>
      </c>
      <c r="AL8" s="178">
        <f t="shared" si="0"/>
        <v>0.48971130968147902</v>
      </c>
      <c r="AM8" s="178">
        <f t="shared" si="0"/>
        <v>0.52155723141664712</v>
      </c>
      <c r="AN8" s="178">
        <f t="shared" si="0"/>
        <v>0.55854530317506745</v>
      </c>
      <c r="AO8" s="178">
        <f t="shared" si="0"/>
        <v>0.93501907816934571</v>
      </c>
      <c r="AP8" s="178">
        <f t="shared" si="0"/>
        <v>0.57852492138372347</v>
      </c>
      <c r="AQ8" s="178">
        <f t="shared" si="0"/>
        <v>0.65767022395341579</v>
      </c>
      <c r="AR8" s="178">
        <f t="shared" si="0"/>
        <v>0.50494150974984742</v>
      </c>
      <c r="AS8" s="178">
        <f>(AD8/N8)*10</f>
        <v>0.6295712169586789</v>
      </c>
      <c r="AT8" s="337">
        <f t="shared" ref="AT8" si="4">IF(AS8="","",(AS8-AR8)/AR8)</f>
        <v>0.246820086688009</v>
      </c>
      <c r="AV8" s="123"/>
      <c r="AW8" s="123"/>
    </row>
    <row r="9" spans="1:49" ht="20.100000000000001" customHeight="1" x14ac:dyDescent="0.25">
      <c r="A9" s="139" t="s">
        <v>75</v>
      </c>
      <c r="B9" s="24">
        <v>167912.4499999999</v>
      </c>
      <c r="C9" s="175">
        <v>125645.36999999997</v>
      </c>
      <c r="D9" s="175">
        <v>135794.10999999996</v>
      </c>
      <c r="E9" s="175">
        <v>78438.490000000034</v>
      </c>
      <c r="F9" s="175">
        <v>159258.74000000002</v>
      </c>
      <c r="G9" s="175">
        <v>179781.25999999998</v>
      </c>
      <c r="H9" s="175">
        <v>158298.96</v>
      </c>
      <c r="I9" s="175">
        <v>184761.43000000002</v>
      </c>
      <c r="J9" s="240">
        <v>131254.85999999999</v>
      </c>
      <c r="K9" s="240">
        <v>209750.07</v>
      </c>
      <c r="L9" s="240">
        <v>209116.09</v>
      </c>
      <c r="M9" s="240">
        <v>327671.62000000104</v>
      </c>
      <c r="N9" s="137">
        <v>201672.95999999982</v>
      </c>
      <c r="O9" s="337">
        <f t="shared" si="2"/>
        <v>-0.38452722881524137</v>
      </c>
      <c r="Q9" s="127" t="s">
        <v>75</v>
      </c>
      <c r="R9" s="24">
        <v>7464.3919999999998</v>
      </c>
      <c r="S9" s="175">
        <v>5720.5099999999993</v>
      </c>
      <c r="T9" s="175">
        <v>6851.9379999999956</v>
      </c>
      <c r="U9" s="175">
        <v>7142.3209999999999</v>
      </c>
      <c r="V9" s="175">
        <v>8172.4949999999981</v>
      </c>
      <c r="W9" s="175">
        <v>8953.7059999999983</v>
      </c>
      <c r="X9" s="175">
        <v>8549.0249999999996</v>
      </c>
      <c r="Y9" s="175">
        <v>9978.1299999999992</v>
      </c>
      <c r="Z9" s="175">
        <v>10309.046</v>
      </c>
      <c r="AA9" s="175">
        <v>11853.175999999999</v>
      </c>
      <c r="AB9" s="175">
        <v>12973.125000000002</v>
      </c>
      <c r="AC9" s="175">
        <v>16952.228999999999</v>
      </c>
      <c r="AD9" s="137">
        <v>13874.725000000009</v>
      </c>
      <c r="AE9" s="337">
        <f t="shared" si="3"/>
        <v>-0.18153978453216918</v>
      </c>
      <c r="AG9" s="143">
        <f t="shared" si="0"/>
        <v>0.44454071154342661</v>
      </c>
      <c r="AH9" s="178">
        <f t="shared" si="0"/>
        <v>0.45529015514061527</v>
      </c>
      <c r="AI9" s="178">
        <f t="shared" si="0"/>
        <v>0.50458285709151873</v>
      </c>
      <c r="AJ9" s="178">
        <f t="shared" si="0"/>
        <v>0.9105632961572816</v>
      </c>
      <c r="AK9" s="178">
        <f t="shared" si="0"/>
        <v>0.51315833592555093</v>
      </c>
      <c r="AL9" s="178">
        <f t="shared" si="0"/>
        <v>0.49803333228390984</v>
      </c>
      <c r="AM9" s="178">
        <f t="shared" si="0"/>
        <v>0.54005566429495178</v>
      </c>
      <c r="AN9" s="178">
        <f t="shared" si="0"/>
        <v>0.54005481555322443</v>
      </c>
      <c r="AO9" s="178">
        <f t="shared" si="0"/>
        <v>0.78542204075338629</v>
      </c>
      <c r="AP9" s="178">
        <f t="shared" si="0"/>
        <v>0.56510951343186677</v>
      </c>
      <c r="AQ9" s="178">
        <f t="shared" si="0"/>
        <v>0.62037909182406781</v>
      </c>
      <c r="AR9" s="178">
        <f t="shared" si="0"/>
        <v>0.51735420357734807</v>
      </c>
      <c r="AS9" s="178">
        <f t="shared" ref="AS9" si="5">(AD9/N9)*10</f>
        <v>0.68798142299294973</v>
      </c>
      <c r="AT9" s="337">
        <f t="shared" ref="AT9" si="6">IF(AS9="","",(AS9-AR9)/AR9)</f>
        <v>0.32980735100974529</v>
      </c>
      <c r="AV9" s="123"/>
      <c r="AW9" s="123"/>
    </row>
    <row r="10" spans="1:49" ht="20.100000000000001" customHeight="1" x14ac:dyDescent="0.25">
      <c r="A10" s="139" t="s">
        <v>76</v>
      </c>
      <c r="B10" s="24">
        <v>170409.85000000006</v>
      </c>
      <c r="C10" s="175">
        <v>125525.65000000001</v>
      </c>
      <c r="D10" s="175">
        <v>131142.06000000003</v>
      </c>
      <c r="E10" s="175">
        <v>111314.47999999998</v>
      </c>
      <c r="F10" s="175">
        <v>139455.4</v>
      </c>
      <c r="G10" s="175">
        <v>172871.54000000007</v>
      </c>
      <c r="H10" s="175">
        <v>120913.15000000001</v>
      </c>
      <c r="I10" s="175">
        <v>195875.86000000002</v>
      </c>
      <c r="J10" s="240">
        <v>150373.06</v>
      </c>
      <c r="K10" s="240">
        <v>244932.87999999998</v>
      </c>
      <c r="L10" s="240">
        <v>233003.39</v>
      </c>
      <c r="M10" s="240">
        <v>221778.49</v>
      </c>
      <c r="N10" s="137">
        <v>218443.55999999988</v>
      </c>
      <c r="O10" s="337">
        <f t="shared" si="2"/>
        <v>-1.5037211228194897E-2</v>
      </c>
      <c r="Q10" s="127" t="s">
        <v>76</v>
      </c>
      <c r="R10" s="24">
        <v>7083.5199999999986</v>
      </c>
      <c r="S10" s="175">
        <v>5734.7760000000007</v>
      </c>
      <c r="T10" s="175">
        <v>6986.2150000000011</v>
      </c>
      <c r="U10" s="175">
        <v>8949.2860000000001</v>
      </c>
      <c r="V10" s="175">
        <v>7735.4290000000001</v>
      </c>
      <c r="W10" s="175">
        <v>8580.4020000000019</v>
      </c>
      <c r="X10" s="175">
        <v>6742.456000000001</v>
      </c>
      <c r="Y10" s="175">
        <v>10425.911000000004</v>
      </c>
      <c r="Z10" s="175">
        <v>11410.679</v>
      </c>
      <c r="AA10" s="175">
        <v>13024.389000000001</v>
      </c>
      <c r="AB10" s="175">
        <v>14120.863000000001</v>
      </c>
      <c r="AC10" s="175">
        <v>12238.496999999998</v>
      </c>
      <c r="AD10" s="137">
        <v>15444.364000000018</v>
      </c>
      <c r="AE10" s="337">
        <f t="shared" si="3"/>
        <v>0.26194940440807568</v>
      </c>
      <c r="AG10" s="143">
        <f t="shared" si="0"/>
        <v>0.41567550232571626</v>
      </c>
      <c r="AH10" s="178">
        <f t="shared" si="0"/>
        <v>0.45686088859129592</v>
      </c>
      <c r="AI10" s="178">
        <f t="shared" si="0"/>
        <v>0.53272115749897475</v>
      </c>
      <c r="AJ10" s="178">
        <f t="shared" si="0"/>
        <v>0.80396422819385238</v>
      </c>
      <c r="AK10" s="178">
        <f t="shared" si="0"/>
        <v>0.55468838065790216</v>
      </c>
      <c r="AL10" s="178">
        <f t="shared" si="0"/>
        <v>0.49634555231011412</v>
      </c>
      <c r="AM10" s="178">
        <f t="shared" si="0"/>
        <v>0.55762801647298088</v>
      </c>
      <c r="AN10" s="178">
        <f t="shared" si="0"/>
        <v>0.53227135799174041</v>
      </c>
      <c r="AO10" s="178">
        <f t="shared" si="0"/>
        <v>0.75882468575155682</v>
      </c>
      <c r="AP10" s="178">
        <f t="shared" si="0"/>
        <v>0.5317533930111793</v>
      </c>
      <c r="AQ10" s="178">
        <f t="shared" si="0"/>
        <v>0.60603680487223821</v>
      </c>
      <c r="AR10" s="178">
        <f t="shared" si="0"/>
        <v>0.55183426490098286</v>
      </c>
      <c r="AS10" s="178">
        <f t="shared" ref="AS10" si="7">(AD10/N10)*10</f>
        <v>0.70701850857951709</v>
      </c>
      <c r="AT10" s="337">
        <f t="shared" ref="AT10" si="8">IF(AS10="","",(AS10-AR10)/AR10)</f>
        <v>0.28121530964805053</v>
      </c>
      <c r="AV10" s="123"/>
      <c r="AW10" s="123"/>
    </row>
    <row r="11" spans="1:49" ht="20.100000000000001" customHeight="1" x14ac:dyDescent="0.25">
      <c r="A11" s="139" t="s">
        <v>77</v>
      </c>
      <c r="B11" s="24">
        <v>105742.86999999997</v>
      </c>
      <c r="C11" s="175">
        <v>146772.35999999993</v>
      </c>
      <c r="D11" s="175">
        <v>106191.60999999997</v>
      </c>
      <c r="E11" s="175">
        <v>156740.30999999991</v>
      </c>
      <c r="F11" s="175">
        <v>208322.54999999996</v>
      </c>
      <c r="G11" s="175">
        <v>182102.74999999991</v>
      </c>
      <c r="H11" s="175">
        <v>156318.05000000002</v>
      </c>
      <c r="I11" s="175">
        <v>208364.81999999995</v>
      </c>
      <c r="J11" s="240">
        <v>123404.02</v>
      </c>
      <c r="K11" s="240">
        <v>228431.58000000013</v>
      </c>
      <c r="L11" s="240">
        <v>207366.91000000006</v>
      </c>
      <c r="M11" s="240">
        <v>266442.00000000006</v>
      </c>
      <c r="N11" s="137">
        <v>293003.98000000021</v>
      </c>
      <c r="O11" s="337">
        <f t="shared" si="2"/>
        <v>9.9691415017152521E-2</v>
      </c>
      <c r="Q11" s="127" t="s">
        <v>77</v>
      </c>
      <c r="R11" s="24">
        <v>5269.9080000000022</v>
      </c>
      <c r="S11" s="175">
        <v>6791.5110000000022</v>
      </c>
      <c r="T11" s="175">
        <v>6331.175000000002</v>
      </c>
      <c r="U11" s="175">
        <v>12356.189000000002</v>
      </c>
      <c r="V11" s="175">
        <v>10013.188000000002</v>
      </c>
      <c r="W11" s="175">
        <v>9709.3430000000008</v>
      </c>
      <c r="X11" s="175">
        <v>9074.4239999999991</v>
      </c>
      <c r="Y11" s="175">
        <v>11193.306000000002</v>
      </c>
      <c r="Z11" s="175">
        <v>12194.198</v>
      </c>
      <c r="AA11" s="175">
        <v>12392.851000000008</v>
      </c>
      <c r="AB11" s="175">
        <v>10554.120999999999</v>
      </c>
      <c r="AC11" s="175">
        <v>14166.043999999998</v>
      </c>
      <c r="AD11" s="137">
        <v>19372.766999999993</v>
      </c>
      <c r="AE11" s="337">
        <f t="shared" si="3"/>
        <v>0.36754954311874194</v>
      </c>
      <c r="AG11" s="143">
        <f t="shared" si="0"/>
        <v>0.4983700555886183</v>
      </c>
      <c r="AH11" s="178">
        <f t="shared" si="0"/>
        <v>0.46272411236012051</v>
      </c>
      <c r="AI11" s="178">
        <f t="shared" si="0"/>
        <v>0.59620293919642087</v>
      </c>
      <c r="AJ11" s="178">
        <f t="shared" si="0"/>
        <v>0.78832235306922693</v>
      </c>
      <c r="AK11" s="178">
        <f t="shared" si="0"/>
        <v>0.48065790285305188</v>
      </c>
      <c r="AL11" s="178">
        <f t="shared" si="0"/>
        <v>0.53317937263440585</v>
      </c>
      <c r="AM11" s="178">
        <f t="shared" si="0"/>
        <v>0.58051031214885285</v>
      </c>
      <c r="AN11" s="178">
        <f t="shared" si="0"/>
        <v>0.53719749811892448</v>
      </c>
      <c r="AO11" s="178">
        <f t="shared" si="0"/>
        <v>0.98815241189063374</v>
      </c>
      <c r="AP11" s="178">
        <f t="shared" si="0"/>
        <v>0.54251916481950524</v>
      </c>
      <c r="AQ11" s="178">
        <f t="shared" si="0"/>
        <v>0.50895878228594893</v>
      </c>
      <c r="AR11" s="178">
        <f t="shared" si="0"/>
        <v>0.53167458583856875</v>
      </c>
      <c r="AS11" s="178">
        <f t="shared" ref="AS11" si="9">(AD11/N11)*10</f>
        <v>0.66117760584685503</v>
      </c>
      <c r="AT11" s="337">
        <f t="shared" ref="AT11" si="10">IF(AS11="","",(AS11-AR11)/AR11)</f>
        <v>0.24357571991903901</v>
      </c>
      <c r="AV11" s="123"/>
      <c r="AW11" s="123"/>
    </row>
    <row r="12" spans="1:49" ht="20.100000000000001" customHeight="1" x14ac:dyDescent="0.25">
      <c r="A12" s="139" t="s">
        <v>78</v>
      </c>
      <c r="B12" s="24">
        <v>173043.08000000005</v>
      </c>
      <c r="C12" s="175">
        <v>88557.569999999978</v>
      </c>
      <c r="D12" s="175">
        <v>121066.39000000004</v>
      </c>
      <c r="E12" s="175">
        <v>142381.43</v>
      </c>
      <c r="F12" s="175">
        <v>163673.44999999992</v>
      </c>
      <c r="G12" s="175">
        <v>227727.18000000014</v>
      </c>
      <c r="H12" s="175">
        <v>161332.92000000001</v>
      </c>
      <c r="I12" s="175">
        <v>247351.10999999993</v>
      </c>
      <c r="J12" s="240">
        <v>159573.16</v>
      </c>
      <c r="K12" s="240">
        <v>248865.2099999999</v>
      </c>
      <c r="L12" s="240">
        <v>200988.73999999996</v>
      </c>
      <c r="M12" s="240">
        <v>276746.97999999992</v>
      </c>
      <c r="N12" s="137"/>
      <c r="O12" s="337" t="str">
        <f t="shared" si="2"/>
        <v/>
      </c>
      <c r="Q12" s="127" t="s">
        <v>78</v>
      </c>
      <c r="R12" s="24">
        <v>8468.7459999999992</v>
      </c>
      <c r="S12" s="175">
        <v>4467.674</v>
      </c>
      <c r="T12" s="175">
        <v>6989.1480000000029</v>
      </c>
      <c r="U12" s="175">
        <v>11275.52199999999</v>
      </c>
      <c r="V12" s="175">
        <v>8874.6120000000028</v>
      </c>
      <c r="W12" s="175">
        <v>11770.861000000004</v>
      </c>
      <c r="X12" s="175">
        <v>9513.2329999999984</v>
      </c>
      <c r="Y12" s="175">
        <v>14562.611999999999</v>
      </c>
      <c r="Z12" s="175">
        <v>13054.882</v>
      </c>
      <c r="AA12" s="175">
        <v>13834.111000000008</v>
      </c>
      <c r="AB12" s="175">
        <v>12299.127999999995</v>
      </c>
      <c r="AC12" s="175">
        <v>14607.988000000005</v>
      </c>
      <c r="AD12" s="137"/>
      <c r="AE12" s="337" t="str">
        <f t="shared" si="3"/>
        <v/>
      </c>
      <c r="AG12" s="143">
        <f t="shared" si="0"/>
        <v>0.48940102083250003</v>
      </c>
      <c r="AH12" s="178">
        <f t="shared" si="0"/>
        <v>0.50449374344847098</v>
      </c>
      <c r="AI12" s="178">
        <f t="shared" si="0"/>
        <v>0.57729878622795316</v>
      </c>
      <c r="AJ12" s="178">
        <f t="shared" si="0"/>
        <v>0.79192363779461905</v>
      </c>
      <c r="AK12" s="178">
        <f t="shared" si="0"/>
        <v>0.54221451310521085</v>
      </c>
      <c r="AL12" s="178">
        <f t="shared" si="0"/>
        <v>0.51688432623633229</v>
      </c>
      <c r="AM12" s="178">
        <f t="shared" si="0"/>
        <v>0.58966471319058733</v>
      </c>
      <c r="AN12" s="178">
        <f t="shared" si="0"/>
        <v>0.5887425368740008</v>
      </c>
      <c r="AO12" s="178">
        <f t="shared" si="0"/>
        <v>0.81811264500872194</v>
      </c>
      <c r="AP12" s="178">
        <f t="shared" si="0"/>
        <v>0.55588770322698033</v>
      </c>
      <c r="AQ12" s="178">
        <f t="shared" si="0"/>
        <v>0.61193119574758248</v>
      </c>
      <c r="AR12" s="178">
        <f t="shared" si="0"/>
        <v>0.527846338196717</v>
      </c>
      <c r="AS12" s="178"/>
      <c r="AT12" s="337"/>
      <c r="AV12" s="123"/>
      <c r="AW12" s="123"/>
    </row>
    <row r="13" spans="1:49" ht="20.100000000000001" customHeight="1" x14ac:dyDescent="0.25">
      <c r="A13" s="139" t="s">
        <v>79</v>
      </c>
      <c r="B13" s="24">
        <v>153878.58000000007</v>
      </c>
      <c r="C13" s="175">
        <v>146271.1</v>
      </c>
      <c r="D13" s="175">
        <v>129654.32999999994</v>
      </c>
      <c r="E13" s="175">
        <v>179800.25999999989</v>
      </c>
      <c r="F13" s="175">
        <v>269493.00999999989</v>
      </c>
      <c r="G13" s="175">
        <v>237770.30999999997</v>
      </c>
      <c r="H13" s="175">
        <v>147807.46000000011</v>
      </c>
      <c r="I13" s="175">
        <v>207312.03999999983</v>
      </c>
      <c r="J13" s="240">
        <v>176243.62</v>
      </c>
      <c r="K13" s="240">
        <v>278687.1700000001</v>
      </c>
      <c r="L13" s="240">
        <v>285820.33000000013</v>
      </c>
      <c r="M13" s="240">
        <v>267127.25000000006</v>
      </c>
      <c r="N13" s="137"/>
      <c r="O13" s="337" t="str">
        <f t="shared" si="2"/>
        <v/>
      </c>
      <c r="Q13" s="127" t="s">
        <v>79</v>
      </c>
      <c r="R13" s="24">
        <v>8304.4390000000039</v>
      </c>
      <c r="S13" s="175">
        <v>7350.9219999999987</v>
      </c>
      <c r="T13" s="175">
        <v>8610.476999999999</v>
      </c>
      <c r="U13" s="175">
        <v>14121.920000000007</v>
      </c>
      <c r="V13" s="175">
        <v>13262.653999999999</v>
      </c>
      <c r="W13" s="175">
        <v>12363.967000000001</v>
      </c>
      <c r="X13" s="175">
        <v>8473.6030000000046</v>
      </c>
      <c r="Y13" s="175">
        <v>11749.72900000001</v>
      </c>
      <c r="Z13" s="175">
        <v>14285.174000000001</v>
      </c>
      <c r="AA13" s="175">
        <v>14287.105000000005</v>
      </c>
      <c r="AB13" s="175">
        <v>16611.900999999998</v>
      </c>
      <c r="AC13" s="175">
        <v>15630.01</v>
      </c>
      <c r="AD13" s="137"/>
      <c r="AE13" s="337" t="str">
        <f t="shared" si="3"/>
        <v/>
      </c>
      <c r="AG13" s="143">
        <f t="shared" si="0"/>
        <v>0.53967478774498701</v>
      </c>
      <c r="AH13" s="178">
        <f t="shared" si="0"/>
        <v>0.50255463998014638</v>
      </c>
      <c r="AI13" s="178">
        <f t="shared" si="0"/>
        <v>0.66411025378018629</v>
      </c>
      <c r="AJ13" s="178">
        <f t="shared" si="0"/>
        <v>0.78542266846555253</v>
      </c>
      <c r="AK13" s="178">
        <f t="shared" si="0"/>
        <v>0.49213350654252608</v>
      </c>
      <c r="AL13" s="178">
        <f t="shared" si="0"/>
        <v>0.51999625184490039</v>
      </c>
      <c r="AM13" s="178">
        <f t="shared" si="0"/>
        <v>0.57328655806682549</v>
      </c>
      <c r="AN13" s="178">
        <f t="shared" si="0"/>
        <v>0.56676539384784497</v>
      </c>
      <c r="AO13" s="178">
        <f t="shared" si="0"/>
        <v>0.81053566648256559</v>
      </c>
      <c r="AP13" s="178">
        <f t="shared" si="0"/>
        <v>0.51265743593434887</v>
      </c>
      <c r="AQ13" s="178">
        <f t="shared" si="0"/>
        <v>0.58120081940987156</v>
      </c>
      <c r="AR13" s="178">
        <f t="shared" si="0"/>
        <v>0.58511477207959861</v>
      </c>
      <c r="AS13" s="178"/>
      <c r="AT13" s="337"/>
      <c r="AV13" s="123"/>
      <c r="AW13" s="123"/>
    </row>
    <row r="14" spans="1:49" ht="20.100000000000001" customHeight="1" x14ac:dyDescent="0.25">
      <c r="A14" s="139" t="s">
        <v>80</v>
      </c>
      <c r="B14" s="24">
        <v>172907.80999999991</v>
      </c>
      <c r="C14" s="175">
        <v>197865.85999999996</v>
      </c>
      <c r="D14" s="175">
        <v>108818.47999999997</v>
      </c>
      <c r="E14" s="175">
        <v>128700.31000000001</v>
      </c>
      <c r="F14" s="175">
        <v>196874.73</v>
      </c>
      <c r="G14" s="175">
        <v>236496.18999999983</v>
      </c>
      <c r="H14" s="175">
        <v>161286.66999999981</v>
      </c>
      <c r="I14" s="175">
        <v>171590.03999999995</v>
      </c>
      <c r="J14" s="240">
        <v>180155.07</v>
      </c>
      <c r="K14" s="240">
        <v>296232.94000000058</v>
      </c>
      <c r="L14" s="240">
        <v>286301.54999999993</v>
      </c>
      <c r="M14" s="240">
        <v>218920.48999999979</v>
      </c>
      <c r="N14" s="137"/>
      <c r="O14" s="337" t="str">
        <f t="shared" si="2"/>
        <v/>
      </c>
      <c r="Q14" s="127" t="s">
        <v>80</v>
      </c>
      <c r="R14" s="24">
        <v>7854.7379999999985</v>
      </c>
      <c r="S14" s="175">
        <v>8326.2219999999998</v>
      </c>
      <c r="T14" s="175">
        <v>7079.4509999999991</v>
      </c>
      <c r="U14" s="175">
        <v>9224.3630000000012</v>
      </c>
      <c r="V14" s="175">
        <v>8588.8440000000028</v>
      </c>
      <c r="W14" s="175">
        <v>10903.496999999998</v>
      </c>
      <c r="X14" s="175">
        <v>9835.2980000000043</v>
      </c>
      <c r="Y14" s="175">
        <v>10047.059999999994</v>
      </c>
      <c r="Z14" s="175">
        <v>13857.925999999999</v>
      </c>
      <c r="AA14" s="175">
        <v>14770.591999999991</v>
      </c>
      <c r="AB14" s="175">
        <v>15842.40800000001</v>
      </c>
      <c r="AC14" s="175">
        <v>12822.846000000009</v>
      </c>
      <c r="AD14" s="137"/>
      <c r="AE14" s="337" t="str">
        <f t="shared" si="3"/>
        <v/>
      </c>
      <c r="AG14" s="143">
        <f t="shared" si="0"/>
        <v>0.45427317597741834</v>
      </c>
      <c r="AH14" s="178">
        <f t="shared" si="0"/>
        <v>0.4208013449111434</v>
      </c>
      <c r="AI14" s="178">
        <f t="shared" si="0"/>
        <v>0.65057433259497854</v>
      </c>
      <c r="AJ14" s="178">
        <f t="shared" si="0"/>
        <v>0.71673199543963806</v>
      </c>
      <c r="AK14" s="178">
        <f t="shared" si="0"/>
        <v>0.436259341155668</v>
      </c>
      <c r="AL14" s="178">
        <f t="shared" si="0"/>
        <v>0.46104324133086483</v>
      </c>
      <c r="AM14" s="178">
        <f t="shared" si="0"/>
        <v>0.60980228558256033</v>
      </c>
      <c r="AN14" s="178">
        <f t="shared" si="0"/>
        <v>0.58552699212611625</v>
      </c>
      <c r="AO14" s="178">
        <f t="shared" si="0"/>
        <v>0.76922209294470589</v>
      </c>
      <c r="AP14" s="178">
        <f t="shared" si="0"/>
        <v>0.49861409740591178</v>
      </c>
      <c r="AQ14" s="178">
        <f t="shared" si="0"/>
        <v>0.55334691691330395</v>
      </c>
      <c r="AR14" s="178">
        <f t="shared" si="0"/>
        <v>0.58573073721879676</v>
      </c>
      <c r="AS14" s="178"/>
      <c r="AT14" s="337"/>
      <c r="AV14" s="123"/>
      <c r="AW14" s="123"/>
    </row>
    <row r="15" spans="1:49" ht="20.100000000000001" customHeight="1" x14ac:dyDescent="0.25">
      <c r="A15" s="139" t="s">
        <v>81</v>
      </c>
      <c r="B15" s="24">
        <v>184668.65</v>
      </c>
      <c r="C15" s="175">
        <v>144340.81999999992</v>
      </c>
      <c r="D15" s="175">
        <v>80105.51999999996</v>
      </c>
      <c r="E15" s="175">
        <v>122946.30000000002</v>
      </c>
      <c r="F15" s="175">
        <v>216355.29000000004</v>
      </c>
      <c r="G15" s="175">
        <v>152646.59000000005</v>
      </c>
      <c r="H15" s="175">
        <v>149729.00999999972</v>
      </c>
      <c r="I15" s="175">
        <v>137518.23999999996</v>
      </c>
      <c r="J15" s="240">
        <v>158081.72</v>
      </c>
      <c r="K15" s="240">
        <v>248455.1099999999</v>
      </c>
      <c r="L15" s="240">
        <v>193947.6099999999</v>
      </c>
      <c r="M15" s="240">
        <v>176782.48999999993</v>
      </c>
      <c r="N15" s="137"/>
      <c r="O15" s="337" t="str">
        <f t="shared" si="2"/>
        <v/>
      </c>
      <c r="Q15" s="127" t="s">
        <v>81</v>
      </c>
      <c r="R15" s="24">
        <v>8976.5390000000007</v>
      </c>
      <c r="S15" s="175">
        <v>8231.4969999999994</v>
      </c>
      <c r="T15" s="175">
        <v>7380.0529999999981</v>
      </c>
      <c r="U15" s="175">
        <v>9158.0150000000012</v>
      </c>
      <c r="V15" s="175">
        <v>11920.680999999999</v>
      </c>
      <c r="W15" s="175">
        <v>8611.9049999999952</v>
      </c>
      <c r="X15" s="175">
        <v>9047.3699999999972</v>
      </c>
      <c r="Y15" s="175">
        <v>10872.128000000008</v>
      </c>
      <c r="Z15" s="175">
        <v>13645.628000000001</v>
      </c>
      <c r="AA15" s="175">
        <v>13484.313000000007</v>
      </c>
      <c r="AB15" s="175">
        <v>12902.209999999997</v>
      </c>
      <c r="AC15" s="175">
        <v>11746.071000000002</v>
      </c>
      <c r="AD15" s="137"/>
      <c r="AE15" s="337" t="str">
        <f t="shared" si="3"/>
        <v/>
      </c>
      <c r="AG15" s="143">
        <f t="shared" si="0"/>
        <v>0.48608894904468092</v>
      </c>
      <c r="AH15" s="178">
        <f t="shared" si="0"/>
        <v>0.57028198953005838</v>
      </c>
      <c r="AI15" s="178">
        <f t="shared" si="0"/>
        <v>0.92129144158854492</v>
      </c>
      <c r="AJ15" s="178">
        <f t="shared" si="0"/>
        <v>0.7448792684285741</v>
      </c>
      <c r="AK15" s="178">
        <f t="shared" si="0"/>
        <v>0.55097709882665669</v>
      </c>
      <c r="AL15" s="178">
        <f t="shared" si="0"/>
        <v>0.56417277320115655</v>
      </c>
      <c r="AM15" s="178">
        <f t="shared" si="0"/>
        <v>0.60424963739491866</v>
      </c>
      <c r="AN15" s="178">
        <f t="shared" si="0"/>
        <v>0.79059534211607208</v>
      </c>
      <c r="AO15" s="178">
        <f t="shared" si="0"/>
        <v>0.86320088116450155</v>
      </c>
      <c r="AP15" s="178">
        <f t="shared" si="0"/>
        <v>0.54272632991931669</v>
      </c>
      <c r="AQ15" s="178">
        <f t="shared" si="0"/>
        <v>0.66524202077045469</v>
      </c>
      <c r="AR15" s="178">
        <f t="shared" si="0"/>
        <v>0.66443633642675848</v>
      </c>
      <c r="AS15" s="178"/>
      <c r="AT15" s="337"/>
      <c r="AV15" s="123"/>
      <c r="AW15" s="123"/>
    </row>
    <row r="16" spans="1:49" ht="20.100000000000001" customHeight="1" x14ac:dyDescent="0.25">
      <c r="A16" s="139" t="s">
        <v>82</v>
      </c>
      <c r="B16" s="24">
        <v>175049.21999999997</v>
      </c>
      <c r="C16" s="175">
        <v>101082.92000000001</v>
      </c>
      <c r="D16" s="175">
        <v>69030.890000000014</v>
      </c>
      <c r="E16" s="175">
        <v>154535.30999999976</v>
      </c>
      <c r="F16" s="175">
        <v>191998.53000000006</v>
      </c>
      <c r="G16" s="175">
        <v>123638.51</v>
      </c>
      <c r="H16" s="175">
        <v>139323.20999999988</v>
      </c>
      <c r="I16" s="175">
        <v>159510.34999999989</v>
      </c>
      <c r="J16" s="240">
        <v>217871.62</v>
      </c>
      <c r="K16" s="240">
        <v>280257.64000000013</v>
      </c>
      <c r="L16" s="240">
        <v>221165.11999999979</v>
      </c>
      <c r="M16" s="240">
        <v>196672.21000000005</v>
      </c>
      <c r="N16" s="137"/>
      <c r="O16" s="337" t="str">
        <f t="shared" si="2"/>
        <v/>
      </c>
      <c r="Q16" s="127" t="s">
        <v>82</v>
      </c>
      <c r="R16" s="24">
        <v>8917.1569999999974</v>
      </c>
      <c r="S16" s="175">
        <v>6317.9840000000004</v>
      </c>
      <c r="T16" s="175">
        <v>6844.7550000000019</v>
      </c>
      <c r="U16" s="175">
        <v>12425.312000000002</v>
      </c>
      <c r="V16" s="175">
        <v>11852.688999999998</v>
      </c>
      <c r="W16" s="175">
        <v>8900.4360000000015</v>
      </c>
      <c r="X16" s="175">
        <v>10677.083000000001</v>
      </c>
      <c r="Y16" s="175">
        <v>13098.086000000008</v>
      </c>
      <c r="Z16" s="175">
        <v>16740.395</v>
      </c>
      <c r="AA16" s="175">
        <v>17459.428999999986</v>
      </c>
      <c r="AB16" s="175">
        <v>14265.805999999997</v>
      </c>
      <c r="AC16" s="175">
        <v>12907.971000000003</v>
      </c>
      <c r="AD16" s="137"/>
      <c r="AE16" s="337" t="str">
        <f t="shared" si="3"/>
        <v/>
      </c>
      <c r="AG16" s="143">
        <f t="shared" si="0"/>
        <v>0.50940855377704619</v>
      </c>
      <c r="AH16" s="178">
        <f t="shared" si="0"/>
        <v>0.62502982699747878</v>
      </c>
      <c r="AI16" s="178">
        <f t="shared" si="0"/>
        <v>0.99154958019518513</v>
      </c>
      <c r="AJ16" s="178">
        <f t="shared" si="0"/>
        <v>0.80404355483546253</v>
      </c>
      <c r="AK16" s="178">
        <f t="shared" si="0"/>
        <v>0.61733227853359063</v>
      </c>
      <c r="AL16" s="178">
        <f t="shared" si="0"/>
        <v>0.71987570862832317</v>
      </c>
      <c r="AM16" s="178">
        <f t="shared" si="0"/>
        <v>0.76635350276526137</v>
      </c>
      <c r="AN16" s="178">
        <f t="shared" si="0"/>
        <v>0.8211433301976967</v>
      </c>
      <c r="AO16" s="178">
        <f t="shared" si="0"/>
        <v>0.76836051432490382</v>
      </c>
      <c r="AP16" s="178">
        <f t="shared" si="0"/>
        <v>0.62297780713489115</v>
      </c>
      <c r="AQ16" s="178">
        <f t="shared" si="0"/>
        <v>0.64502965024503012</v>
      </c>
      <c r="AR16" s="178">
        <f t="shared" si="0"/>
        <v>0.65631900917775821</v>
      </c>
      <c r="AS16" s="178"/>
      <c r="AT16" s="337"/>
      <c r="AV16" s="123"/>
      <c r="AW16" s="123"/>
    </row>
    <row r="17" spans="1:49" ht="20.100000000000001" customHeight="1" x14ac:dyDescent="0.25">
      <c r="A17" s="139" t="s">
        <v>83</v>
      </c>
      <c r="B17" s="24">
        <v>143652.40999999997</v>
      </c>
      <c r="C17" s="175">
        <v>108321.03000000003</v>
      </c>
      <c r="D17" s="175">
        <v>126056.69</v>
      </c>
      <c r="E17" s="175">
        <v>102105.74999999991</v>
      </c>
      <c r="F17" s="175">
        <v>191150.96000000002</v>
      </c>
      <c r="G17" s="175">
        <v>143866.02999999988</v>
      </c>
      <c r="H17" s="175">
        <v>151239.86000000007</v>
      </c>
      <c r="I17" s="175">
        <v>135902.21999999988</v>
      </c>
      <c r="J17" s="240">
        <v>269362.65000000002</v>
      </c>
      <c r="K17" s="240">
        <v>228067.11000000004</v>
      </c>
      <c r="L17" s="240">
        <v>226213.38000000006</v>
      </c>
      <c r="M17" s="240">
        <v>218518.52999999985</v>
      </c>
      <c r="N17" s="137"/>
      <c r="O17" s="337" t="str">
        <f t="shared" si="2"/>
        <v/>
      </c>
      <c r="Q17" s="127" t="s">
        <v>83</v>
      </c>
      <c r="R17" s="24">
        <v>8623.6640000000007</v>
      </c>
      <c r="S17" s="175">
        <v>7729.3239999999987</v>
      </c>
      <c r="T17" s="175">
        <v>10518.219000000001</v>
      </c>
      <c r="U17" s="175">
        <v>7756.1780000000035</v>
      </c>
      <c r="V17" s="175">
        <v>12715.098000000002</v>
      </c>
      <c r="W17" s="175">
        <v>10229.966999999997</v>
      </c>
      <c r="X17" s="175">
        <v>10778.716999999997</v>
      </c>
      <c r="Y17" s="175">
        <v>11138.637000000001</v>
      </c>
      <c r="Z17" s="175">
        <v>17757.596000000001</v>
      </c>
      <c r="AA17" s="175">
        <v>15905.198000000008</v>
      </c>
      <c r="AB17" s="175">
        <v>14901.102000000014</v>
      </c>
      <c r="AC17" s="175">
        <v>15932.707000000004</v>
      </c>
      <c r="AD17" s="137"/>
      <c r="AE17" s="337" t="str">
        <f t="shared" si="3"/>
        <v/>
      </c>
      <c r="AG17" s="143">
        <f t="shared" si="0"/>
        <v>0.60031460662581315</v>
      </c>
      <c r="AH17" s="178">
        <f t="shared" si="0"/>
        <v>0.71355709966938063</v>
      </c>
      <c r="AI17" s="178">
        <f t="shared" ref="AI17:AL19" si="11">IF(T17="","",(T17/D17)*10)</f>
        <v>0.83440387019522733</v>
      </c>
      <c r="AJ17" s="178">
        <f t="shared" si="11"/>
        <v>0.75962205850307263</v>
      </c>
      <c r="AK17" s="178">
        <f t="shared" si="11"/>
        <v>0.665186196292187</v>
      </c>
      <c r="AL17" s="178">
        <f t="shared" si="11"/>
        <v>0.71107592250929597</v>
      </c>
      <c r="AM17" s="178">
        <f t="shared" si="0"/>
        <v>0.71269022597614096</v>
      </c>
      <c r="AN17" s="178">
        <f t="shared" si="0"/>
        <v>0.81960669958150867</v>
      </c>
      <c r="AO17" s="178">
        <f t="shared" si="0"/>
        <v>0.65924492501094711</v>
      </c>
      <c r="AP17" s="178">
        <f t="shared" si="0"/>
        <v>0.69739113193480651</v>
      </c>
      <c r="AQ17" s="178">
        <f t="shared" si="0"/>
        <v>0.65871886092679444</v>
      </c>
      <c r="AR17" s="178">
        <f t="shared" si="0"/>
        <v>0.72912384135112085</v>
      </c>
      <c r="AS17" s="178"/>
      <c r="AT17" s="337"/>
      <c r="AV17" s="123"/>
      <c r="AW17" s="123"/>
    </row>
    <row r="18" spans="1:49" ht="20.100000000000001" customHeight="1" thickBot="1" x14ac:dyDescent="0.3">
      <c r="A18" s="139" t="s">
        <v>84</v>
      </c>
      <c r="B18" s="24">
        <v>152913.45000000004</v>
      </c>
      <c r="C18" s="175">
        <v>216589.59999999995</v>
      </c>
      <c r="D18" s="175">
        <v>85917.549999999959</v>
      </c>
      <c r="E18" s="175">
        <v>230072.31999999998</v>
      </c>
      <c r="F18" s="175">
        <v>233366.15000000014</v>
      </c>
      <c r="G18" s="175">
        <v>149347.89999999994</v>
      </c>
      <c r="H18" s="175">
        <v>169726.70999999988</v>
      </c>
      <c r="I18" s="175">
        <v>161609.71999999994</v>
      </c>
      <c r="J18" s="240">
        <v>201683.16</v>
      </c>
      <c r="K18" s="240">
        <v>231436.16000000015</v>
      </c>
      <c r="L18" s="240">
        <v>249510.86000000004</v>
      </c>
      <c r="M18" s="240">
        <v>227860.08000000013</v>
      </c>
      <c r="N18" s="137"/>
      <c r="O18" s="337" t="str">
        <f t="shared" si="2"/>
        <v/>
      </c>
      <c r="Q18" s="127" t="s">
        <v>84</v>
      </c>
      <c r="R18" s="24">
        <v>8608.0499999999975</v>
      </c>
      <c r="S18" s="175">
        <v>10777.051000000001</v>
      </c>
      <c r="T18" s="175">
        <v>8423.9280000000035</v>
      </c>
      <c r="U18" s="175">
        <v>14158.847</v>
      </c>
      <c r="V18" s="175">
        <v>13639.642000000007</v>
      </c>
      <c r="W18" s="175">
        <v>9440.7710000000006</v>
      </c>
      <c r="X18" s="175">
        <v>11551.010000000002</v>
      </c>
      <c r="Y18" s="175">
        <v>14804.034999999996</v>
      </c>
      <c r="Z18" s="175">
        <v>13581.739</v>
      </c>
      <c r="AA18" s="175">
        <v>16207.478999999999</v>
      </c>
      <c r="AB18" s="175">
        <v>14210.079999999994</v>
      </c>
      <c r="AC18" s="175">
        <v>16438.057000000012</v>
      </c>
      <c r="AD18" s="137"/>
      <c r="AE18" s="337" t="str">
        <f t="shared" si="3"/>
        <v/>
      </c>
      <c r="AG18" s="143">
        <f t="shared" si="0"/>
        <v>0.56293609227965202</v>
      </c>
      <c r="AH18" s="178">
        <f t="shared" si="0"/>
        <v>0.49757933898949919</v>
      </c>
      <c r="AI18" s="178">
        <f t="shared" si="11"/>
        <v>0.98046650538801527</v>
      </c>
      <c r="AJ18" s="178">
        <f t="shared" si="11"/>
        <v>0.61540853762851611</v>
      </c>
      <c r="AK18" s="178">
        <f t="shared" si="11"/>
        <v>0.58447388363736552</v>
      </c>
      <c r="AL18" s="178">
        <f t="shared" si="11"/>
        <v>0.63213282543644767</v>
      </c>
      <c r="AM18" s="178">
        <f t="shared" si="0"/>
        <v>0.68056524515204542</v>
      </c>
      <c r="AN18" s="178">
        <f t="shared" si="0"/>
        <v>0.91603617653690639</v>
      </c>
      <c r="AO18" s="178">
        <f t="shared" si="0"/>
        <v>0.67341958545274683</v>
      </c>
      <c r="AP18" s="178">
        <f t="shared" si="0"/>
        <v>0.7003002037365289</v>
      </c>
      <c r="AQ18" s="178">
        <f t="shared" si="0"/>
        <v>0.56951749515031103</v>
      </c>
      <c r="AR18" s="178">
        <f t="shared" si="0"/>
        <v>0.72141013028697265</v>
      </c>
      <c r="AS18" s="178"/>
      <c r="AT18" s="337"/>
      <c r="AV18" s="123"/>
      <c r="AW18" s="123"/>
    </row>
    <row r="19" spans="1:49" ht="20.100000000000001" customHeight="1" thickBot="1" x14ac:dyDescent="0.3">
      <c r="A19" s="41" t="str">
        <f>'2'!A19</f>
        <v>jan-maio</v>
      </c>
      <c r="B19" s="193">
        <f>SUM(B7:B11)</f>
        <v>660149.72</v>
      </c>
      <c r="C19" s="194">
        <f t="shared" ref="C19:N19" si="12">SUM(C7:C11)</f>
        <v>633059.52999999991</v>
      </c>
      <c r="D19" s="194">
        <f t="shared" si="12"/>
        <v>575494.72</v>
      </c>
      <c r="E19" s="194">
        <f t="shared" si="12"/>
        <v>538988.25999999989</v>
      </c>
      <c r="F19" s="194">
        <f t="shared" si="12"/>
        <v>867286.29999999993</v>
      </c>
      <c r="G19" s="194">
        <f t="shared" si="12"/>
        <v>889598.72999999975</v>
      </c>
      <c r="H19" s="194">
        <f t="shared" si="12"/>
        <v>724004.46000000008</v>
      </c>
      <c r="I19" s="194">
        <f t="shared" si="12"/>
        <v>935027.16999999993</v>
      </c>
      <c r="J19" s="194">
        <f t="shared" si="12"/>
        <v>614230.29999999993</v>
      </c>
      <c r="K19" s="194">
        <f t="shared" si="12"/>
        <v>1123259.8000000003</v>
      </c>
      <c r="L19" s="194">
        <f t="shared" si="12"/>
        <v>1081290.73</v>
      </c>
      <c r="M19" s="194">
        <f t="shared" si="12"/>
        <v>1282680.2400000012</v>
      </c>
      <c r="N19" s="410">
        <f t="shared" si="12"/>
        <v>1180836.7299999995</v>
      </c>
      <c r="O19" s="355">
        <f t="shared" si="2"/>
        <v>-7.9398985673936592E-2</v>
      </c>
      <c r="P19" s="197"/>
      <c r="Q19" s="196"/>
      <c r="R19" s="193">
        <f>SUM(R7:R11)</f>
        <v>29740.031999999999</v>
      </c>
      <c r="S19" s="194">
        <f t="shared" ref="S19:AD19" si="13">SUM(S7:S11)</f>
        <v>28713.895000000004</v>
      </c>
      <c r="T19" s="194">
        <f t="shared" si="13"/>
        <v>30525.268999999997</v>
      </c>
      <c r="U19" s="194">
        <f t="shared" si="13"/>
        <v>44278.844000000005</v>
      </c>
      <c r="V19" s="194">
        <f t="shared" si="13"/>
        <v>44299.771000000001</v>
      </c>
      <c r="W19" s="194">
        <f t="shared" si="13"/>
        <v>44533.504999999997</v>
      </c>
      <c r="X19" s="194">
        <f t="shared" si="13"/>
        <v>40314.222000000009</v>
      </c>
      <c r="Y19" s="194">
        <f t="shared" si="13"/>
        <v>50933.639000000003</v>
      </c>
      <c r="Z19" s="194">
        <f t="shared" si="13"/>
        <v>51803.71100000001</v>
      </c>
      <c r="AA19" s="194">
        <f t="shared" si="13"/>
        <v>63260.111000000012</v>
      </c>
      <c r="AB19" s="194">
        <f t="shared" si="13"/>
        <v>65222.078000000009</v>
      </c>
      <c r="AC19" s="194">
        <f t="shared" si="13"/>
        <v>67673.228999999992</v>
      </c>
      <c r="AD19" s="195">
        <f t="shared" si="13"/>
        <v>78365.729000000021</v>
      </c>
      <c r="AE19" s="407">
        <f t="shared" si="3"/>
        <v>0.15800191830657334</v>
      </c>
      <c r="AG19" s="198">
        <f t="shared" si="0"/>
        <v>0.45050434922550597</v>
      </c>
      <c r="AH19" s="199">
        <f t="shared" si="0"/>
        <v>0.4535733787942503</v>
      </c>
      <c r="AI19" s="199">
        <f t="shared" si="11"/>
        <v>0.53041788115797139</v>
      </c>
      <c r="AJ19" s="199">
        <f t="shared" si="11"/>
        <v>0.82151778222405092</v>
      </c>
      <c r="AK19" s="199">
        <f t="shared" si="11"/>
        <v>0.51078601149355185</v>
      </c>
      <c r="AL19" s="199">
        <f t="shared" si="11"/>
        <v>0.50060216475354014</v>
      </c>
      <c r="AM19" s="199">
        <f t="shared" si="0"/>
        <v>0.55682284056647946</v>
      </c>
      <c r="AN19" s="199">
        <f t="shared" si="0"/>
        <v>0.54472897295594103</v>
      </c>
      <c r="AO19" s="199">
        <f t="shared" si="0"/>
        <v>0.84339230741303406</v>
      </c>
      <c r="AP19" s="199">
        <f t="shared" si="0"/>
        <v>0.56318325466646268</v>
      </c>
      <c r="AQ19" s="199">
        <f t="shared" si="0"/>
        <v>0.60318724826208403</v>
      </c>
      <c r="AR19" s="199">
        <f t="shared" si="0"/>
        <v>0.52759235614325772</v>
      </c>
      <c r="AS19" s="199">
        <f>(AD19/N19)*10</f>
        <v>0.66364576074797443</v>
      </c>
      <c r="AT19" s="407">
        <f t="shared" ref="AT19:AT23" si="14">IF(AS19="","",(AS19-AR19)/AR19)</f>
        <v>0.25787599653504834</v>
      </c>
      <c r="AV19" s="123"/>
      <c r="AW19" s="123"/>
    </row>
    <row r="20" spans="1:49" ht="20.100000000000001" customHeight="1" x14ac:dyDescent="0.25">
      <c r="A20" s="139" t="s">
        <v>85</v>
      </c>
      <c r="B20" s="24">
        <f>SUM(B7:B9)</f>
        <v>383996.99999999988</v>
      </c>
      <c r="C20" s="175">
        <f>SUM(C7:C9)</f>
        <v>360761.51999999996</v>
      </c>
      <c r="D20" s="175">
        <f>SUM(D7:D9)</f>
        <v>338161.04999999993</v>
      </c>
      <c r="E20" s="175">
        <f t="shared" ref="E20:N20" si="15">SUM(E7:E9)</f>
        <v>270933.47000000003</v>
      </c>
      <c r="F20" s="175">
        <f t="shared" si="15"/>
        <v>519508.35</v>
      </c>
      <c r="G20" s="175">
        <f t="shared" si="15"/>
        <v>534624.43999999983</v>
      </c>
      <c r="H20" s="175">
        <f t="shared" si="15"/>
        <v>446773.26</v>
      </c>
      <c r="I20" s="175">
        <f t="shared" si="15"/>
        <v>530786.49</v>
      </c>
      <c r="J20" s="175">
        <f t="shared" si="15"/>
        <v>340453.22</v>
      </c>
      <c r="K20" s="175">
        <f t="shared" si="15"/>
        <v>649895.34000000008</v>
      </c>
      <c r="L20" s="175">
        <f t="shared" si="15"/>
        <v>640920.42999999993</v>
      </c>
      <c r="M20" s="175">
        <f t="shared" si="15"/>
        <v>794459.75000000116</v>
      </c>
      <c r="N20" s="160">
        <f t="shared" si="15"/>
        <v>669389.18999999936</v>
      </c>
      <c r="O20" s="407">
        <f t="shared" si="2"/>
        <v>-0.15742844115136306</v>
      </c>
      <c r="Q20" s="127" t="s">
        <v>85</v>
      </c>
      <c r="R20" s="24">
        <f>SUM(R7:R9)</f>
        <v>17386.603999999999</v>
      </c>
      <c r="S20" s="175">
        <f t="shared" ref="S20" si="16">SUM(S7:S9)</f>
        <v>16187.608</v>
      </c>
      <c r="T20" s="175">
        <f>SUM(T7:T9)</f>
        <v>17207.878999999994</v>
      </c>
      <c r="U20" s="175">
        <f t="shared" ref="U20:AC20" si="17">SUM(U7:U9)</f>
        <v>22973.369000000002</v>
      </c>
      <c r="V20" s="175">
        <f t="shared" si="17"/>
        <v>26551.153999999995</v>
      </c>
      <c r="W20" s="175">
        <f t="shared" si="17"/>
        <v>26243.759999999998</v>
      </c>
      <c r="X20" s="175">
        <f t="shared" si="17"/>
        <v>24497.342000000004</v>
      </c>
      <c r="Y20" s="175">
        <f t="shared" si="17"/>
        <v>29314.421999999999</v>
      </c>
      <c r="Z20" s="175">
        <f t="shared" si="17"/>
        <v>28198.834000000003</v>
      </c>
      <c r="AA20" s="175">
        <f t="shared" si="17"/>
        <v>37842.870999999999</v>
      </c>
      <c r="AB20" s="175">
        <f t="shared" si="17"/>
        <v>40547.094000000005</v>
      </c>
      <c r="AC20" s="175">
        <f t="shared" si="17"/>
        <v>41268.688000000002</v>
      </c>
      <c r="AD20" s="240">
        <f>IF(AD9="","",SUM(AD7:AD9))</f>
        <v>43548.598000000013</v>
      </c>
      <c r="AE20" s="407">
        <f t="shared" si="3"/>
        <v>5.52455168916446E-2</v>
      </c>
      <c r="AG20" s="142">
        <f t="shared" si="0"/>
        <v>0.45277968317460826</v>
      </c>
      <c r="AH20" s="177">
        <f t="shared" si="0"/>
        <v>0.44870661372088694</v>
      </c>
      <c r="AI20" s="177">
        <f t="shared" si="0"/>
        <v>0.50886638186154198</v>
      </c>
      <c r="AJ20" s="177">
        <f t="shared" si="0"/>
        <v>0.84793395958055684</v>
      </c>
      <c r="AK20" s="177">
        <f t="shared" si="0"/>
        <v>0.51108233390281399</v>
      </c>
      <c r="AL20" s="177">
        <f t="shared" si="0"/>
        <v>0.49088216019454722</v>
      </c>
      <c r="AM20" s="177">
        <f t="shared" si="0"/>
        <v>0.54831710384815791</v>
      </c>
      <c r="AN20" s="177">
        <f t="shared" si="0"/>
        <v>0.55228274555367829</v>
      </c>
      <c r="AO20" s="177">
        <f t="shared" si="0"/>
        <v>0.82827338216980306</v>
      </c>
      <c r="AP20" s="177">
        <f t="shared" si="0"/>
        <v>0.5822917733184545</v>
      </c>
      <c r="AQ20" s="177">
        <f t="shared" si="0"/>
        <v>0.63263850085103401</v>
      </c>
      <c r="AR20" s="177">
        <f t="shared" si="0"/>
        <v>0.51945599509603779</v>
      </c>
      <c r="AS20" s="177">
        <f t="shared" si="0"/>
        <v>0.65057217311800408</v>
      </c>
      <c r="AT20" s="407">
        <f t="shared" si="14"/>
        <v>0.25241055885345076</v>
      </c>
      <c r="AV20" s="123"/>
      <c r="AW20" s="123"/>
    </row>
    <row r="21" spans="1:49" ht="20.100000000000001" customHeight="1" x14ac:dyDescent="0.25">
      <c r="A21" s="139" t="s">
        <v>86</v>
      </c>
      <c r="B21" s="24">
        <f>SUM(B10:B12)</f>
        <v>449195.80000000005</v>
      </c>
      <c r="C21" s="175">
        <f>SUM(C10:C12)</f>
        <v>360855.57999999996</v>
      </c>
      <c r="D21" s="175">
        <f>SUM(D10:D12)</f>
        <v>358400.06000000006</v>
      </c>
      <c r="E21" s="175">
        <f t="shared" ref="E21:M21" si="18">SUM(E10:E12)</f>
        <v>410436.21999999991</v>
      </c>
      <c r="F21" s="175">
        <f t="shared" si="18"/>
        <v>511451.39999999991</v>
      </c>
      <c r="G21" s="175">
        <f t="shared" si="18"/>
        <v>582701.47000000009</v>
      </c>
      <c r="H21" s="175">
        <f t="shared" si="18"/>
        <v>438564.12</v>
      </c>
      <c r="I21" s="175">
        <f t="shared" si="18"/>
        <v>651591.7899999998</v>
      </c>
      <c r="J21" s="175">
        <f t="shared" si="18"/>
        <v>433350.24</v>
      </c>
      <c r="K21" s="175">
        <f t="shared" si="18"/>
        <v>722229.66999999993</v>
      </c>
      <c r="L21" s="175">
        <f t="shared" si="18"/>
        <v>641359.04</v>
      </c>
      <c r="M21" s="175">
        <f t="shared" si="18"/>
        <v>764967.47</v>
      </c>
      <c r="N21" s="175"/>
      <c r="O21" s="337"/>
      <c r="Q21" s="127" t="s">
        <v>86</v>
      </c>
      <c r="R21" s="24">
        <f>SUM(R10:R12)</f>
        <v>20822.173999999999</v>
      </c>
      <c r="S21" s="175">
        <f t="shared" ref="S21" si="19">SUM(S10:S12)</f>
        <v>16993.961000000003</v>
      </c>
      <c r="T21" s="175">
        <f>SUM(T10:T12)</f>
        <v>20306.538000000008</v>
      </c>
      <c r="U21" s="175">
        <f t="shared" ref="U21:AC21" si="20">SUM(U10:U12)</f>
        <v>32580.996999999992</v>
      </c>
      <c r="V21" s="175">
        <f t="shared" si="20"/>
        <v>26623.229000000007</v>
      </c>
      <c r="W21" s="175">
        <f t="shared" si="20"/>
        <v>30060.606000000007</v>
      </c>
      <c r="X21" s="175">
        <f t="shared" si="20"/>
        <v>25330.112999999998</v>
      </c>
      <c r="Y21" s="175">
        <f t="shared" si="20"/>
        <v>36181.829000000005</v>
      </c>
      <c r="Z21" s="175">
        <f t="shared" si="20"/>
        <v>36659.758999999998</v>
      </c>
      <c r="AA21" s="175">
        <f t="shared" si="20"/>
        <v>39251.351000000017</v>
      </c>
      <c r="AB21" s="175">
        <f t="shared" si="20"/>
        <v>36974.111999999994</v>
      </c>
      <c r="AC21" s="175">
        <f t="shared" si="20"/>
        <v>41012.529000000002</v>
      </c>
      <c r="AD21" s="240" t="str">
        <f>IF(AD12="","",SUM(AD10:AD12))</f>
        <v/>
      </c>
      <c r="AE21" s="337" t="str">
        <f t="shared" si="3"/>
        <v/>
      </c>
      <c r="AG21" s="143">
        <f t="shared" si="0"/>
        <v>0.4635433813049899</v>
      </c>
      <c r="AH21" s="178">
        <f t="shared" si="0"/>
        <v>0.4709352422927755</v>
      </c>
      <c r="AI21" s="178">
        <f t="shared" si="0"/>
        <v>0.56658857702200172</v>
      </c>
      <c r="AJ21" s="178">
        <f t="shared" si="0"/>
        <v>0.7938138841645116</v>
      </c>
      <c r="AK21" s="178">
        <f t="shared" si="0"/>
        <v>0.52054269477021697</v>
      </c>
      <c r="AL21" s="178">
        <f t="shared" si="0"/>
        <v>0.51588347631935783</v>
      </c>
      <c r="AM21" s="178">
        <f t="shared" si="0"/>
        <v>0.57756920470374995</v>
      </c>
      <c r="AN21" s="178">
        <f t="shared" si="0"/>
        <v>0.55528368459031718</v>
      </c>
      <c r="AO21" s="178">
        <f t="shared" si="0"/>
        <v>0.84596143295086201</v>
      </c>
      <c r="AP21" s="178">
        <f t="shared" si="0"/>
        <v>0.54347464013767288</v>
      </c>
      <c r="AQ21" s="178">
        <f t="shared" si="0"/>
        <v>0.57649631008553326</v>
      </c>
      <c r="AR21" s="178">
        <f t="shared" si="0"/>
        <v>0.53613428816783548</v>
      </c>
      <c r="AS21" s="178"/>
      <c r="AT21" s="337"/>
      <c r="AV21" s="123"/>
      <c r="AW21" s="123"/>
    </row>
    <row r="22" spans="1:49" ht="20.100000000000001" customHeight="1" x14ac:dyDescent="0.25">
      <c r="A22" s="139" t="s">
        <v>87</v>
      </c>
      <c r="B22" s="24">
        <f>SUM(B13:B15)</f>
        <v>511455.04000000004</v>
      </c>
      <c r="C22" s="175">
        <f>SUM(C13:C15)</f>
        <v>488477.77999999991</v>
      </c>
      <c r="D22" s="175">
        <f>SUM(D13:D15)</f>
        <v>318578.32999999984</v>
      </c>
      <c r="E22" s="175">
        <f t="shared" ref="E22:M22" si="21">SUM(E13:E15)</f>
        <v>431446.86999999988</v>
      </c>
      <c r="F22" s="175">
        <f t="shared" si="21"/>
        <v>682723.02999999991</v>
      </c>
      <c r="G22" s="175">
        <f t="shared" si="21"/>
        <v>626913.08999999985</v>
      </c>
      <c r="H22" s="175">
        <f t="shared" si="21"/>
        <v>458823.13999999961</v>
      </c>
      <c r="I22" s="175">
        <f t="shared" si="21"/>
        <v>516420.31999999972</v>
      </c>
      <c r="J22" s="175">
        <f t="shared" si="21"/>
        <v>514480.41000000003</v>
      </c>
      <c r="K22" s="175">
        <f t="shared" si="21"/>
        <v>823375.22000000055</v>
      </c>
      <c r="L22" s="175">
        <f t="shared" si="21"/>
        <v>766069.49</v>
      </c>
      <c r="M22" s="175">
        <f t="shared" si="21"/>
        <v>662830.22999999975</v>
      </c>
      <c r="N22" s="240" t="str">
        <f>IF(N13="","",SUM(N13:N15))</f>
        <v/>
      </c>
      <c r="O22" s="337" t="str">
        <f t="shared" si="2"/>
        <v/>
      </c>
      <c r="Q22" s="127" t="s">
        <v>87</v>
      </c>
      <c r="R22" s="24">
        <f>SUM(R13:R15)</f>
        <v>25135.716000000004</v>
      </c>
      <c r="S22" s="175">
        <f t="shared" ref="S22" si="22">SUM(S13:S15)</f>
        <v>23908.640999999996</v>
      </c>
      <c r="T22" s="175">
        <f>SUM(T13:T15)</f>
        <v>23069.980999999996</v>
      </c>
      <c r="U22" s="175">
        <f t="shared" ref="U22:AC22" si="23">SUM(U13:U15)</f>
        <v>32504.29800000001</v>
      </c>
      <c r="V22" s="175">
        <f t="shared" si="23"/>
        <v>33772.178999999996</v>
      </c>
      <c r="W22" s="175">
        <f t="shared" si="23"/>
        <v>31879.368999999995</v>
      </c>
      <c r="X22" s="175">
        <f t="shared" si="23"/>
        <v>27356.271000000008</v>
      </c>
      <c r="Y22" s="175">
        <f t="shared" si="23"/>
        <v>32668.917000000012</v>
      </c>
      <c r="Z22" s="175">
        <f t="shared" si="23"/>
        <v>41788.728000000003</v>
      </c>
      <c r="AA22" s="175">
        <f t="shared" si="23"/>
        <v>42542.01</v>
      </c>
      <c r="AB22" s="175">
        <f t="shared" si="23"/>
        <v>45356.519000000008</v>
      </c>
      <c r="AC22" s="175">
        <f t="shared" si="23"/>
        <v>40198.927000000011</v>
      </c>
      <c r="AD22" s="240" t="str">
        <f>IF(AD15="","",SUM(AD13:AD15))</f>
        <v/>
      </c>
      <c r="AE22" s="337" t="str">
        <f t="shared" si="3"/>
        <v/>
      </c>
      <c r="AG22" s="143">
        <f t="shared" si="0"/>
        <v>0.49145504558914899</v>
      </c>
      <c r="AH22" s="178">
        <f t="shared" si="0"/>
        <v>0.48945196647429901</v>
      </c>
      <c r="AI22" s="178">
        <f t="shared" si="0"/>
        <v>0.72415411933385454</v>
      </c>
      <c r="AJ22" s="178">
        <f t="shared" si="0"/>
        <v>0.75337892705074017</v>
      </c>
      <c r="AK22" s="178">
        <f t="shared" si="0"/>
        <v>0.49466881174346788</v>
      </c>
      <c r="AL22" s="178">
        <f t="shared" si="0"/>
        <v>0.50851337304186772</v>
      </c>
      <c r="AM22" s="178">
        <f t="shared" si="0"/>
        <v>0.59622692525926291</v>
      </c>
      <c r="AN22" s="178">
        <f t="shared" si="0"/>
        <v>0.63260324458185591</v>
      </c>
      <c r="AO22" s="178">
        <f t="shared" si="0"/>
        <v>0.8122511020390456</v>
      </c>
      <c r="AP22" s="178">
        <f t="shared" si="0"/>
        <v>0.5166782891523013</v>
      </c>
      <c r="AQ22" s="178">
        <f t="shared" si="0"/>
        <v>0.59206794673417951</v>
      </c>
      <c r="AR22" s="178">
        <f t="shared" si="0"/>
        <v>0.60647395336812004</v>
      </c>
      <c r="AS22" s="178"/>
      <c r="AT22" s="337"/>
      <c r="AV22" s="123"/>
      <c r="AW22" s="123"/>
    </row>
    <row r="23" spans="1:49" ht="20.100000000000001" customHeight="1" thickBot="1" x14ac:dyDescent="0.3">
      <c r="A23" s="140" t="s">
        <v>88</v>
      </c>
      <c r="B23" s="26">
        <f>SUM(B16:B18)</f>
        <v>471615.07999999996</v>
      </c>
      <c r="C23" s="176">
        <f>SUM(C16:C18)</f>
        <v>425993.55</v>
      </c>
      <c r="D23" s="176">
        <f>SUM(D16:D18)</f>
        <v>281005.13</v>
      </c>
      <c r="E23" s="176">
        <f t="shared" ref="E23:M23" si="24">SUM(E16:E18)</f>
        <v>486713.37999999966</v>
      </c>
      <c r="F23" s="176">
        <f t="shared" si="24"/>
        <v>616515.64000000025</v>
      </c>
      <c r="G23" s="176">
        <f t="shared" si="24"/>
        <v>416852.43999999983</v>
      </c>
      <c r="H23" s="176">
        <f t="shared" si="24"/>
        <v>460289.7799999998</v>
      </c>
      <c r="I23" s="176">
        <f t="shared" si="24"/>
        <v>457022.28999999969</v>
      </c>
      <c r="J23" s="176">
        <f t="shared" si="24"/>
        <v>688917.43</v>
      </c>
      <c r="K23" s="176">
        <f t="shared" si="24"/>
        <v>739760.91000000038</v>
      </c>
      <c r="L23" s="176">
        <f t="shared" si="24"/>
        <v>696889.35999999987</v>
      </c>
      <c r="M23" s="176">
        <f t="shared" si="24"/>
        <v>643050.82000000007</v>
      </c>
      <c r="N23" s="241" t="str">
        <f>IF(N16="","",SUM(N16:N18))</f>
        <v/>
      </c>
      <c r="O23" s="349" t="str">
        <f t="shared" si="2"/>
        <v/>
      </c>
      <c r="Q23" s="128" t="s">
        <v>88</v>
      </c>
      <c r="R23" s="26">
        <f>SUM(R16:R18)</f>
        <v>26148.870999999992</v>
      </c>
      <c r="S23" s="176">
        <f t="shared" ref="S23" si="25">SUM(S16:S18)</f>
        <v>24824.359</v>
      </c>
      <c r="T23" s="176">
        <f>SUM(T16:T18)</f>
        <v>25786.902000000006</v>
      </c>
      <c r="U23" s="176">
        <f t="shared" ref="U23:AC23" si="26">SUM(U16:U18)</f>
        <v>34340.337000000007</v>
      </c>
      <c r="V23" s="176">
        <f t="shared" si="26"/>
        <v>38207.429000000004</v>
      </c>
      <c r="W23" s="176">
        <f t="shared" si="26"/>
        <v>28571.173999999999</v>
      </c>
      <c r="X23" s="176">
        <f t="shared" si="26"/>
        <v>33006.81</v>
      </c>
      <c r="Y23" s="176">
        <f t="shared" si="26"/>
        <v>39040.758000000002</v>
      </c>
      <c r="Z23" s="176">
        <f t="shared" si="26"/>
        <v>48079.73</v>
      </c>
      <c r="AA23" s="176">
        <f t="shared" si="26"/>
        <v>49572.105999999992</v>
      </c>
      <c r="AB23" s="176">
        <f t="shared" si="26"/>
        <v>43376.988000000005</v>
      </c>
      <c r="AC23" s="176">
        <f t="shared" si="26"/>
        <v>45278.735000000015</v>
      </c>
      <c r="AD23" s="241" t="str">
        <f>IF(AD18="","",SUM(AD16:AD18))</f>
        <v/>
      </c>
      <c r="AE23" s="349" t="str">
        <f t="shared" si="3"/>
        <v/>
      </c>
      <c r="AG23" s="144">
        <f t="shared" ref="AG23:AH23" si="27">(R23/B23)*10</f>
        <v>0.55445366590058986</v>
      </c>
      <c r="AH23" s="179">
        <f t="shared" si="27"/>
        <v>0.58274025510480154</v>
      </c>
      <c r="AI23" s="179">
        <f t="shared" ref="AI23:AR23" si="28">IF(AI18="","",(T23/D23)*10)</f>
        <v>0.91766659206541912</v>
      </c>
      <c r="AJ23" s="179">
        <f t="shared" si="28"/>
        <v>0.70555563933746857</v>
      </c>
      <c r="AK23" s="179">
        <f t="shared" si="28"/>
        <v>0.61973170704963765</v>
      </c>
      <c r="AL23" s="179">
        <f t="shared" si="28"/>
        <v>0.68540258514499786</v>
      </c>
      <c r="AM23" s="179">
        <f t="shared" si="28"/>
        <v>0.71708761380711117</v>
      </c>
      <c r="AN23" s="179">
        <f t="shared" si="28"/>
        <v>0.85424187953721087</v>
      </c>
      <c r="AO23" s="179">
        <f t="shared" si="28"/>
        <v>0.69790264995908136</v>
      </c>
      <c r="AP23" s="179">
        <f t="shared" si="28"/>
        <v>0.67010983318921202</v>
      </c>
      <c r="AQ23" s="179">
        <f t="shared" si="28"/>
        <v>0.62243722590340611</v>
      </c>
      <c r="AR23" s="179">
        <f t="shared" si="28"/>
        <v>0.70412374250607446</v>
      </c>
      <c r="AS23" s="179" t="str">
        <f>IF(AS18="","",(AD23/N23)*10)</f>
        <v/>
      </c>
      <c r="AT23" s="349" t="str">
        <f t="shared" si="14"/>
        <v/>
      </c>
      <c r="AV23" s="123"/>
      <c r="AW23" s="123"/>
    </row>
    <row r="24" spans="1:49" x14ac:dyDescent="0.25">
      <c r="J24" s="137"/>
      <c r="K24" s="137"/>
      <c r="L24" s="137"/>
      <c r="M24" s="137"/>
      <c r="Q24" s="137">
        <f>SUM(R7:R18)</f>
        <v>89493.365000000005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V24" s="123"/>
      <c r="AW24" s="123"/>
    </row>
    <row r="25" spans="1:49" ht="15.75" thickBot="1" x14ac:dyDescent="0.3">
      <c r="O25" s="243" t="s">
        <v>1</v>
      </c>
      <c r="AE25" s="401">
        <v>1000</v>
      </c>
      <c r="AT25" s="401" t="s">
        <v>47</v>
      </c>
      <c r="AV25" s="123"/>
      <c r="AW25" s="123"/>
    </row>
    <row r="26" spans="1:49" ht="20.100000000000001" customHeight="1" x14ac:dyDescent="0.25">
      <c r="A26" s="437" t="s">
        <v>2</v>
      </c>
      <c r="B26" s="439" t="s">
        <v>71</v>
      </c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4"/>
      <c r="O26" s="442" t="str">
        <f>O4</f>
        <v>D       2022/2021</v>
      </c>
      <c r="Q26" s="440" t="s">
        <v>3</v>
      </c>
      <c r="R26" s="432" t="s">
        <v>71</v>
      </c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4"/>
      <c r="AE26" s="442" t="str">
        <f>O26</f>
        <v>D       2022/2021</v>
      </c>
      <c r="AG26" s="432" t="s">
        <v>71</v>
      </c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4"/>
      <c r="AT26" s="442" t="str">
        <f>AE26</f>
        <v>D       2022/2021</v>
      </c>
      <c r="AV26" s="123"/>
      <c r="AW26" s="123"/>
    </row>
    <row r="27" spans="1:49" ht="20.100000000000001" customHeight="1" thickBot="1" x14ac:dyDescent="0.3">
      <c r="A27" s="438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3">
        <v>2017</v>
      </c>
      <c r="J27" s="153">
        <v>2018</v>
      </c>
      <c r="K27" s="153">
        <v>2019</v>
      </c>
      <c r="L27" s="153">
        <v>2020</v>
      </c>
      <c r="M27" s="153">
        <v>2021</v>
      </c>
      <c r="N27" s="151">
        <v>2022</v>
      </c>
      <c r="O27" s="443"/>
      <c r="Q27" s="441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43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330">
        <v>2018</v>
      </c>
      <c r="AP27" s="153">
        <v>2019</v>
      </c>
      <c r="AQ27" s="204">
        <v>2020</v>
      </c>
      <c r="AR27" s="153">
        <v>2021</v>
      </c>
      <c r="AS27" s="331">
        <v>2022</v>
      </c>
      <c r="AT27" s="443"/>
      <c r="AV27" s="123"/>
      <c r="AW27" s="123"/>
    </row>
    <row r="28" spans="1:49" ht="3" customHeight="1" thickBot="1" x14ac:dyDescent="0.3">
      <c r="A28" s="403" t="s">
        <v>89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  <c r="Q28" s="403"/>
      <c r="R28" s="405">
        <v>2010</v>
      </c>
      <c r="S28" s="405">
        <v>2011</v>
      </c>
      <c r="T28" s="405">
        <v>2012</v>
      </c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6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4"/>
      <c r="AV28" s="123"/>
      <c r="AW28" s="123"/>
    </row>
    <row r="29" spans="1:49" ht="20.100000000000001" customHeight="1" x14ac:dyDescent="0.25">
      <c r="A29" s="138" t="s">
        <v>73</v>
      </c>
      <c r="B29" s="45">
        <v>112112.93</v>
      </c>
      <c r="C29" s="174">
        <v>124900.3</v>
      </c>
      <c r="D29" s="174">
        <v>111319.11999999998</v>
      </c>
      <c r="E29" s="174">
        <v>99935.37</v>
      </c>
      <c r="F29" s="174">
        <v>181139.11</v>
      </c>
      <c r="G29" s="174">
        <v>165328.64999999985</v>
      </c>
      <c r="H29" s="174">
        <v>127338.22000000003</v>
      </c>
      <c r="I29" s="174">
        <v>165367.62</v>
      </c>
      <c r="J29" s="174">
        <v>107872.66</v>
      </c>
      <c r="K29" s="174">
        <v>201062.91000000003</v>
      </c>
      <c r="L29" s="174">
        <v>231082.82</v>
      </c>
      <c r="M29" s="174">
        <v>217666.39000000025</v>
      </c>
      <c r="N29" s="130">
        <v>194428.80999999982</v>
      </c>
      <c r="O29" s="407">
        <f>IF(N29="","",(N29-M29)/M29)</f>
        <v>-0.10675777734909095</v>
      </c>
      <c r="Q29" s="127" t="s">
        <v>73</v>
      </c>
      <c r="R29" s="45">
        <v>5016.9969999999994</v>
      </c>
      <c r="S29" s="174">
        <v>5270.674</v>
      </c>
      <c r="T29" s="174">
        <v>5254.5140000000001</v>
      </c>
      <c r="U29" s="174">
        <v>8076.4090000000024</v>
      </c>
      <c r="V29" s="174">
        <v>9156.59</v>
      </c>
      <c r="W29" s="174">
        <v>7918.5499999999993</v>
      </c>
      <c r="X29" s="174">
        <v>7480.9960000000019</v>
      </c>
      <c r="Y29" s="174">
        <v>9138.478000000001</v>
      </c>
      <c r="Z29" s="174">
        <v>8324.8559999999998</v>
      </c>
      <c r="AA29" s="174">
        <v>11927.749</v>
      </c>
      <c r="AB29" s="174">
        <v>14184.973999999998</v>
      </c>
      <c r="AC29" s="174">
        <v>11698.793</v>
      </c>
      <c r="AD29" s="130">
        <v>12363.368000000002</v>
      </c>
      <c r="AE29" s="407">
        <f>IF(AD29="","",(AD29-AC29)/AC29)</f>
        <v>5.6807142412042211E-2</v>
      </c>
      <c r="AG29" s="142">
        <f t="shared" ref="AG29:AS44" si="29">(R29/B29)*10</f>
        <v>0.44749494995804673</v>
      </c>
      <c r="AH29" s="177">
        <f t="shared" si="29"/>
        <v>0.42199049962249885</v>
      </c>
      <c r="AI29" s="177">
        <f t="shared" si="29"/>
        <v>0.47202259593859536</v>
      </c>
      <c r="AJ29" s="177">
        <f t="shared" si="29"/>
        <v>0.8081632158864277</v>
      </c>
      <c r="AK29" s="177">
        <f t="shared" si="29"/>
        <v>0.50550044106984959</v>
      </c>
      <c r="AL29" s="177">
        <f t="shared" si="29"/>
        <v>0.47895812371298058</v>
      </c>
      <c r="AM29" s="177">
        <f t="shared" si="29"/>
        <v>0.58749022877813117</v>
      </c>
      <c r="AN29" s="177">
        <f t="shared" si="29"/>
        <v>0.55261592323817688</v>
      </c>
      <c r="AO29" s="177">
        <f t="shared" si="29"/>
        <v>0.77172992674881657</v>
      </c>
      <c r="AP29" s="177">
        <f t="shared" si="29"/>
        <v>0.59323467465978674</v>
      </c>
      <c r="AQ29" s="177">
        <f t="shared" si="29"/>
        <v>0.61384805672702092</v>
      </c>
      <c r="AR29" s="177">
        <f t="shared" si="29"/>
        <v>0.53746437380617129</v>
      </c>
      <c r="AS29" s="177">
        <f t="shared" si="29"/>
        <v>0.63588148279053991</v>
      </c>
      <c r="AT29" s="407">
        <f t="shared" ref="AT29" si="30">IF(AS29="","",(AS29-AR29)/AR29)</f>
        <v>0.18311373512518864</v>
      </c>
      <c r="AV29" s="123"/>
      <c r="AW29" s="123"/>
    </row>
    <row r="30" spans="1:49" ht="20.100000000000001" customHeight="1" x14ac:dyDescent="0.25">
      <c r="A30" s="139" t="s">
        <v>74</v>
      </c>
      <c r="B30" s="24">
        <v>103555.23</v>
      </c>
      <c r="C30" s="175">
        <v>109603.07999999999</v>
      </c>
      <c r="D30" s="175">
        <v>90618.02</v>
      </c>
      <c r="E30" s="175">
        <v>91080.090000000011</v>
      </c>
      <c r="F30" s="175">
        <v>178641.27</v>
      </c>
      <c r="G30" s="175">
        <v>189277.91000000003</v>
      </c>
      <c r="H30" s="175">
        <v>160923.91</v>
      </c>
      <c r="I30" s="175">
        <v>180001.23</v>
      </c>
      <c r="J30" s="175">
        <v>100965.82</v>
      </c>
      <c r="K30" s="175">
        <v>238795.00999999998</v>
      </c>
      <c r="L30" s="175">
        <v>200191.72999999998</v>
      </c>
      <c r="M30" s="175">
        <v>248984.15000000008</v>
      </c>
      <c r="N30" s="137">
        <v>272768.38999999984</v>
      </c>
      <c r="O30" s="337">
        <f t="shared" ref="O30:O45" si="31">IF(N30="","",(N30-M30)/M30)</f>
        <v>9.552511675943931E-2</v>
      </c>
      <c r="Q30" s="127" t="s">
        <v>74</v>
      </c>
      <c r="R30" s="24">
        <v>4768.4190000000008</v>
      </c>
      <c r="S30" s="175">
        <v>5015.1330000000007</v>
      </c>
      <c r="T30" s="175">
        <v>4911.1499999999996</v>
      </c>
      <c r="U30" s="175">
        <v>7549.5049999999992</v>
      </c>
      <c r="V30" s="175">
        <v>9045.7329999999984</v>
      </c>
      <c r="W30" s="175">
        <v>9256.7200000000012</v>
      </c>
      <c r="X30" s="175">
        <v>8296.7439999999988</v>
      </c>
      <c r="Y30" s="175">
        <v>9856.137999999999</v>
      </c>
      <c r="Z30" s="175">
        <v>9306.1540000000005</v>
      </c>
      <c r="AA30" s="175">
        <v>13709.666999999996</v>
      </c>
      <c r="AB30" s="175">
        <v>12449.267000000005</v>
      </c>
      <c r="AC30" s="175">
        <v>12425.881000000007</v>
      </c>
      <c r="AD30" s="137">
        <v>16789.668999999998</v>
      </c>
      <c r="AE30" s="337">
        <f t="shared" ref="AE30:AE45" si="32">IF(AD30="","",(AD30-AC30)/AC30)</f>
        <v>0.35118540085809524</v>
      </c>
      <c r="AG30" s="143">
        <f t="shared" si="29"/>
        <v>0.46047109354109889</v>
      </c>
      <c r="AH30" s="178">
        <f t="shared" si="29"/>
        <v>0.45757226895448566</v>
      </c>
      <c r="AI30" s="178">
        <f t="shared" si="29"/>
        <v>0.5419617422671561</v>
      </c>
      <c r="AJ30" s="178">
        <f t="shared" si="29"/>
        <v>0.82888642292733761</v>
      </c>
      <c r="AK30" s="178">
        <f t="shared" si="29"/>
        <v>0.50636300335303253</v>
      </c>
      <c r="AL30" s="178">
        <f t="shared" si="29"/>
        <v>0.48905442795728249</v>
      </c>
      <c r="AM30" s="178">
        <f t="shared" si="29"/>
        <v>0.51556937685642856</v>
      </c>
      <c r="AN30" s="178">
        <f t="shared" si="29"/>
        <v>0.54755948056577153</v>
      </c>
      <c r="AO30" s="178">
        <f t="shared" si="29"/>
        <v>0.92171330852361721</v>
      </c>
      <c r="AP30" s="178">
        <f t="shared" si="29"/>
        <v>0.57411865515950256</v>
      </c>
      <c r="AQ30" s="178">
        <f t="shared" si="29"/>
        <v>0.6218671970115851</v>
      </c>
      <c r="AR30" s="178">
        <f t="shared" si="29"/>
        <v>0.49906313313518164</v>
      </c>
      <c r="AS30" s="178">
        <f t="shared" ref="AS30" si="33">(AD30/N30)*10</f>
        <v>0.61552839755369049</v>
      </c>
      <c r="AT30" s="337">
        <f t="shared" ref="AT30" si="34">IF(AS30="","",(AS30-AR30)/AR30)</f>
        <v>0.23336779795145038</v>
      </c>
      <c r="AV30" s="123"/>
      <c r="AW30" s="123"/>
    </row>
    <row r="31" spans="1:49" ht="20.100000000000001" customHeight="1" x14ac:dyDescent="0.25">
      <c r="A31" s="139" t="s">
        <v>75</v>
      </c>
      <c r="B31" s="24">
        <v>167818.00999999992</v>
      </c>
      <c r="C31" s="175">
        <v>125233.35</v>
      </c>
      <c r="D31" s="175">
        <v>135773.26999999996</v>
      </c>
      <c r="E31" s="175">
        <v>78339.37000000001</v>
      </c>
      <c r="F31" s="175">
        <v>159104.78000000003</v>
      </c>
      <c r="G31" s="175">
        <v>179761.25999999998</v>
      </c>
      <c r="H31" s="175">
        <v>158233.01999999999</v>
      </c>
      <c r="I31" s="175">
        <v>184735.59</v>
      </c>
      <c r="J31" s="175">
        <v>131251.34</v>
      </c>
      <c r="K31" s="175">
        <v>209712.58</v>
      </c>
      <c r="L31" s="175">
        <v>208979.29</v>
      </c>
      <c r="M31" s="175">
        <v>327385.87000000064</v>
      </c>
      <c r="N31" s="137">
        <v>201573.18000000005</v>
      </c>
      <c r="O31" s="337">
        <f t="shared" si="31"/>
        <v>-0.38429480783639303</v>
      </c>
      <c r="Q31" s="127" t="s">
        <v>75</v>
      </c>
      <c r="R31" s="24">
        <v>7424.4470000000001</v>
      </c>
      <c r="S31" s="175">
        <v>5510.3540000000003</v>
      </c>
      <c r="T31" s="175">
        <v>6830.2309999999961</v>
      </c>
      <c r="U31" s="175">
        <v>7114.5390000000007</v>
      </c>
      <c r="V31" s="175">
        <v>8082.2549999999983</v>
      </c>
      <c r="W31" s="175">
        <v>8938.91</v>
      </c>
      <c r="X31" s="175">
        <v>8489.652</v>
      </c>
      <c r="Y31" s="175">
        <v>9926.7349999999988</v>
      </c>
      <c r="Z31" s="175">
        <v>10260.373</v>
      </c>
      <c r="AA31" s="175">
        <v>11780.022999999999</v>
      </c>
      <c r="AB31" s="175">
        <v>12880.835000000003</v>
      </c>
      <c r="AC31" s="175">
        <v>16762.970999999998</v>
      </c>
      <c r="AD31" s="137">
        <v>13763.186000000011</v>
      </c>
      <c r="AE31" s="337">
        <f t="shared" si="32"/>
        <v>-0.17895306267606068</v>
      </c>
      <c r="AG31" s="143">
        <f t="shared" si="29"/>
        <v>0.44241062088628053</v>
      </c>
      <c r="AH31" s="178">
        <f t="shared" si="29"/>
        <v>0.44000691509090828</v>
      </c>
      <c r="AI31" s="178">
        <f t="shared" si="29"/>
        <v>0.50306153781226581</v>
      </c>
      <c r="AJ31" s="178">
        <f t="shared" si="29"/>
        <v>0.908169034292719</v>
      </c>
      <c r="AK31" s="178">
        <f t="shared" si="29"/>
        <v>0.50798316681623246</v>
      </c>
      <c r="AL31" s="178">
        <f t="shared" si="29"/>
        <v>0.49726565111971294</v>
      </c>
      <c r="AM31" s="178">
        <f t="shared" si="29"/>
        <v>0.53652846921584385</v>
      </c>
      <c r="AN31" s="178">
        <f t="shared" si="29"/>
        <v>0.5373482716568041</v>
      </c>
      <c r="AO31" s="178">
        <f t="shared" si="29"/>
        <v>0.78173472362263119</v>
      </c>
      <c r="AP31" s="178">
        <f t="shared" si="29"/>
        <v>0.56172228676028879</v>
      </c>
      <c r="AQ31" s="178">
        <f t="shared" si="29"/>
        <v>0.61636897129854362</v>
      </c>
      <c r="AR31" s="178">
        <f t="shared" si="29"/>
        <v>0.51202487755503823</v>
      </c>
      <c r="AS31" s="178">
        <f t="shared" ref="AS31" si="35">(AD31/N31)*10</f>
        <v>0.68278855351689183</v>
      </c>
      <c r="AT31" s="337">
        <f t="shared" ref="AT31" si="36">IF(AS31="","",(AS31-AR31)/AR31)</f>
        <v>0.33350659986925729</v>
      </c>
      <c r="AV31" s="123"/>
      <c r="AW31" s="123"/>
    </row>
    <row r="32" spans="1:49" ht="20.100000000000001" customHeight="1" x14ac:dyDescent="0.25">
      <c r="A32" s="139" t="s">
        <v>76</v>
      </c>
      <c r="B32" s="24">
        <v>169960.15000000005</v>
      </c>
      <c r="C32" s="175">
        <v>125324.62</v>
      </c>
      <c r="D32" s="175">
        <v>131109.87</v>
      </c>
      <c r="E32" s="175">
        <v>110880.58</v>
      </c>
      <c r="F32" s="175">
        <v>139339.33000000002</v>
      </c>
      <c r="G32" s="175">
        <v>172769.00000000006</v>
      </c>
      <c r="H32" s="175">
        <v>120807.59000000001</v>
      </c>
      <c r="I32" s="175">
        <v>195865.48</v>
      </c>
      <c r="J32" s="175">
        <v>150352.84</v>
      </c>
      <c r="K32" s="175">
        <v>244663.81999999998</v>
      </c>
      <c r="L32" s="175">
        <v>232991.83999999994</v>
      </c>
      <c r="M32" s="175">
        <v>221549.35000000009</v>
      </c>
      <c r="N32" s="137">
        <v>218362.41999999998</v>
      </c>
      <c r="O32" s="337">
        <f t="shared" si="31"/>
        <v>-1.4384740916640505E-2</v>
      </c>
      <c r="Q32" s="127" t="s">
        <v>76</v>
      </c>
      <c r="R32" s="24">
        <v>6997.9059999999999</v>
      </c>
      <c r="S32" s="175">
        <v>5641.7790000000005</v>
      </c>
      <c r="T32" s="175">
        <v>6955.6630000000014</v>
      </c>
      <c r="U32" s="175">
        <v>8794.5019999999968</v>
      </c>
      <c r="V32" s="175">
        <v>7652.6419999999989</v>
      </c>
      <c r="W32" s="175">
        <v>8505.6460000000006</v>
      </c>
      <c r="X32" s="175">
        <v>6662.3990000000013</v>
      </c>
      <c r="Y32" s="175">
        <v>10370.893000000004</v>
      </c>
      <c r="Z32" s="175">
        <v>11386.056</v>
      </c>
      <c r="AA32" s="175">
        <v>12901.989000000001</v>
      </c>
      <c r="AB32" s="175">
        <v>14090.422</v>
      </c>
      <c r="AC32" s="175">
        <v>12038.708999999997</v>
      </c>
      <c r="AD32" s="137">
        <v>15280.67600000001</v>
      </c>
      <c r="AE32" s="337">
        <f t="shared" si="32"/>
        <v>0.2692952375541276</v>
      </c>
      <c r="AG32" s="143">
        <f t="shared" si="29"/>
        <v>0.4117380456536428</v>
      </c>
      <c r="AH32" s="178">
        <f t="shared" si="29"/>
        <v>0.45017323810756427</v>
      </c>
      <c r="AI32" s="178">
        <f t="shared" si="29"/>
        <v>0.53052169146380823</v>
      </c>
      <c r="AJ32" s="178">
        <f t="shared" si="29"/>
        <v>0.79315079340313666</v>
      </c>
      <c r="AK32" s="178">
        <f t="shared" si="29"/>
        <v>0.54920904241465762</v>
      </c>
      <c r="AL32" s="178">
        <f t="shared" si="29"/>
        <v>0.49231320433642595</v>
      </c>
      <c r="AM32" s="178">
        <f t="shared" si="29"/>
        <v>0.55148844538658548</v>
      </c>
      <c r="AN32" s="178">
        <f t="shared" si="29"/>
        <v>0.52949059732220316</v>
      </c>
      <c r="AO32" s="178">
        <f t="shared" si="29"/>
        <v>0.75728905420077208</v>
      </c>
      <c r="AP32" s="178">
        <f t="shared" si="29"/>
        <v>0.52733538616375741</v>
      </c>
      <c r="AQ32" s="178">
        <f t="shared" si="29"/>
        <v>0.60476032121983347</v>
      </c>
      <c r="AR32" s="178">
        <f t="shared" si="29"/>
        <v>0.54338724081113265</v>
      </c>
      <c r="AS32" s="178">
        <f t="shared" ref="AS32" si="37">(AD32/N32)*10</f>
        <v>0.69978506374860705</v>
      </c>
      <c r="AT32" s="337">
        <f t="shared" ref="AT32" si="38">IF(AS32="","",(AS32-AR32)/AR32)</f>
        <v>0.28782019744154103</v>
      </c>
      <c r="AV32" s="123"/>
      <c r="AW32" s="123"/>
    </row>
    <row r="33" spans="1:49" ht="20.100000000000001" customHeight="1" x14ac:dyDescent="0.25">
      <c r="A33" s="139" t="s">
        <v>77</v>
      </c>
      <c r="B33" s="24">
        <v>105627.73999999999</v>
      </c>
      <c r="C33" s="175">
        <v>146684.46999999994</v>
      </c>
      <c r="D33" s="175">
        <v>105806.44999999998</v>
      </c>
      <c r="E33" s="175">
        <v>156736.06999999992</v>
      </c>
      <c r="F33" s="175">
        <v>207228.25</v>
      </c>
      <c r="G33" s="175">
        <v>181747.00999999995</v>
      </c>
      <c r="H33" s="175">
        <v>156060.43000000002</v>
      </c>
      <c r="I33" s="175">
        <v>208341.1999999999</v>
      </c>
      <c r="J33" s="175">
        <v>123112.9</v>
      </c>
      <c r="K33" s="175">
        <v>228011.36000000013</v>
      </c>
      <c r="L33" s="175">
        <v>207260.46000000002</v>
      </c>
      <c r="M33" s="175">
        <v>266165.07999999996</v>
      </c>
      <c r="N33" s="137">
        <v>292492.86000000016</v>
      </c>
      <c r="O33" s="337">
        <f t="shared" si="31"/>
        <v>9.8915229601118995E-2</v>
      </c>
      <c r="Q33" s="127" t="s">
        <v>77</v>
      </c>
      <c r="R33" s="24">
        <v>5233.5920000000015</v>
      </c>
      <c r="S33" s="175">
        <v>6774.5830000000024</v>
      </c>
      <c r="T33" s="175">
        <v>6184.9250000000011</v>
      </c>
      <c r="U33" s="175">
        <v>12346.015000000001</v>
      </c>
      <c r="V33" s="175">
        <v>9823.5429999999997</v>
      </c>
      <c r="W33" s="175">
        <v>9567.4180000000015</v>
      </c>
      <c r="X33" s="175">
        <v>8927.2699999999986</v>
      </c>
      <c r="Y33" s="175">
        <v>11110.941999999997</v>
      </c>
      <c r="Z33" s="175">
        <v>11997.332</v>
      </c>
      <c r="AA33" s="175">
        <v>12224.240000000003</v>
      </c>
      <c r="AB33" s="175">
        <v>10503.531999999996</v>
      </c>
      <c r="AC33" s="175">
        <v>13397.028999999995</v>
      </c>
      <c r="AD33" s="137">
        <v>19034.391000000007</v>
      </c>
      <c r="AE33" s="337">
        <f t="shared" si="32"/>
        <v>0.42079195320096824</v>
      </c>
      <c r="AG33" s="143">
        <f t="shared" si="29"/>
        <v>0.49547514696423517</v>
      </c>
      <c r="AH33" s="178">
        <f t="shared" si="29"/>
        <v>0.46184732439637305</v>
      </c>
      <c r="AI33" s="178">
        <f t="shared" si="29"/>
        <v>0.58455084732547036</v>
      </c>
      <c r="AJ33" s="178">
        <f t="shared" si="29"/>
        <v>0.78769456194735565</v>
      </c>
      <c r="AK33" s="178">
        <f t="shared" si="29"/>
        <v>0.4740445861025222</v>
      </c>
      <c r="AL33" s="178">
        <f t="shared" si="29"/>
        <v>0.52641405214864356</v>
      </c>
      <c r="AM33" s="178">
        <f t="shared" si="29"/>
        <v>0.57203930554337168</v>
      </c>
      <c r="AN33" s="178">
        <f t="shared" si="29"/>
        <v>0.53330507840023977</v>
      </c>
      <c r="AO33" s="178">
        <f t="shared" si="29"/>
        <v>0.97449836694611214</v>
      </c>
      <c r="AP33" s="178">
        <f t="shared" si="29"/>
        <v>0.53612416504160132</v>
      </c>
      <c r="AQ33" s="178">
        <f t="shared" si="29"/>
        <v>0.50677934421259097</v>
      </c>
      <c r="AR33" s="178">
        <f t="shared" si="29"/>
        <v>0.50333533610043801</v>
      </c>
      <c r="AS33" s="178">
        <f t="shared" ref="AS33" si="39">(AD33/N33)*10</f>
        <v>0.65076429557972781</v>
      </c>
      <c r="AT33" s="337">
        <f t="shared" ref="AT33" si="40">IF(AS33="","",(AS33-AR33)/AR33)</f>
        <v>0.29290405204110503</v>
      </c>
      <c r="AV33" s="123"/>
      <c r="AW33" s="123"/>
    </row>
    <row r="34" spans="1:49" ht="20.100000000000001" customHeight="1" x14ac:dyDescent="0.25">
      <c r="A34" s="139" t="s">
        <v>78</v>
      </c>
      <c r="B34" s="24">
        <v>172955.39000000004</v>
      </c>
      <c r="C34" s="175">
        <v>88363.709999999992</v>
      </c>
      <c r="D34" s="175">
        <v>120306.19000000003</v>
      </c>
      <c r="E34" s="175">
        <v>142180.06</v>
      </c>
      <c r="F34" s="175">
        <v>163672.61999999994</v>
      </c>
      <c r="G34" s="175">
        <v>227414.28000000014</v>
      </c>
      <c r="H34" s="175">
        <v>160527.01</v>
      </c>
      <c r="I34" s="175">
        <v>247253.33</v>
      </c>
      <c r="J34" s="175">
        <v>159193.67000000001</v>
      </c>
      <c r="K34" s="175">
        <v>248660.12999999995</v>
      </c>
      <c r="L34" s="175">
        <v>200913.27999999997</v>
      </c>
      <c r="M34" s="175">
        <v>276665.87</v>
      </c>
      <c r="N34" s="137"/>
      <c r="O34" s="337" t="str">
        <f t="shared" si="31"/>
        <v/>
      </c>
      <c r="Q34" s="127" t="s">
        <v>78</v>
      </c>
      <c r="R34" s="24">
        <v>8418.2340000000022</v>
      </c>
      <c r="S34" s="175">
        <v>4390.6889999999994</v>
      </c>
      <c r="T34" s="175">
        <v>6848.4070000000011</v>
      </c>
      <c r="U34" s="175">
        <v>11167.32799999999</v>
      </c>
      <c r="V34" s="175">
        <v>8872.2850000000017</v>
      </c>
      <c r="W34" s="175">
        <v>11662.620000000006</v>
      </c>
      <c r="X34" s="175">
        <v>9423.9899999999961</v>
      </c>
      <c r="Y34" s="175">
        <v>14481.375000000004</v>
      </c>
      <c r="Z34" s="175">
        <v>12803.287</v>
      </c>
      <c r="AA34" s="175">
        <v>13718.046000000006</v>
      </c>
      <c r="AB34" s="175">
        <v>12228.946999999995</v>
      </c>
      <c r="AC34" s="175">
        <v>14451.456</v>
      </c>
      <c r="AD34" s="137"/>
      <c r="AE34" s="337" t="str">
        <f t="shared" si="32"/>
        <v/>
      </c>
      <c r="AG34" s="143">
        <f t="shared" si="29"/>
        <v>0.48672862985073784</v>
      </c>
      <c r="AH34" s="178">
        <f t="shared" si="29"/>
        <v>0.49688825876595721</v>
      </c>
      <c r="AI34" s="178">
        <f t="shared" si="29"/>
        <v>0.56924809937044796</v>
      </c>
      <c r="AJ34" s="178">
        <f t="shared" si="29"/>
        <v>0.78543559483657488</v>
      </c>
      <c r="AK34" s="178">
        <f t="shared" si="29"/>
        <v>0.54207508867396426</v>
      </c>
      <c r="AL34" s="178">
        <f t="shared" si="29"/>
        <v>0.51283586940978365</v>
      </c>
      <c r="AM34" s="178">
        <f t="shared" si="29"/>
        <v>0.58706569068968495</v>
      </c>
      <c r="AN34" s="178">
        <f t="shared" si="29"/>
        <v>0.58568978626091728</v>
      </c>
      <c r="AO34" s="178">
        <f t="shared" si="29"/>
        <v>0.80425854872244606</v>
      </c>
      <c r="AP34" s="178">
        <f t="shared" si="29"/>
        <v>0.55167855015599043</v>
      </c>
      <c r="AQ34" s="178">
        <f t="shared" si="29"/>
        <v>0.60866792877006426</v>
      </c>
      <c r="AR34" s="178">
        <f t="shared" si="29"/>
        <v>0.52234328722946566</v>
      </c>
      <c r="AS34" s="178"/>
      <c r="AT34" s="337"/>
      <c r="AV34" s="123"/>
      <c r="AW34" s="123"/>
    </row>
    <row r="35" spans="1:49" ht="20.100000000000001" customHeight="1" x14ac:dyDescent="0.25">
      <c r="A35" s="139" t="s">
        <v>79</v>
      </c>
      <c r="B35" s="24">
        <v>153575.38000000003</v>
      </c>
      <c r="C35" s="175">
        <v>146031.1</v>
      </c>
      <c r="D35" s="175">
        <v>129411.21999999994</v>
      </c>
      <c r="E35" s="175">
        <v>179559.8899999999</v>
      </c>
      <c r="F35" s="175">
        <v>269358.03999999998</v>
      </c>
      <c r="G35" s="175">
        <v>237433.11000000002</v>
      </c>
      <c r="H35" s="175">
        <v>147722.47000000009</v>
      </c>
      <c r="I35" s="175">
        <v>207140.0799999999</v>
      </c>
      <c r="J35" s="175">
        <v>176201.44</v>
      </c>
      <c r="K35" s="175">
        <v>278510.38</v>
      </c>
      <c r="L35" s="175">
        <v>285531.50000000006</v>
      </c>
      <c r="M35" s="175">
        <v>267035.81</v>
      </c>
      <c r="N35" s="137"/>
      <c r="O35" s="337" t="str">
        <f t="shared" si="31"/>
        <v/>
      </c>
      <c r="Q35" s="127" t="s">
        <v>79</v>
      </c>
      <c r="R35" s="24">
        <v>8202.5570000000007</v>
      </c>
      <c r="S35" s="175">
        <v>7142.6719999999987</v>
      </c>
      <c r="T35" s="175">
        <v>8489.8880000000008</v>
      </c>
      <c r="U35" s="175">
        <v>14058.68400000001</v>
      </c>
      <c r="V35" s="175">
        <v>13129.382000000001</v>
      </c>
      <c r="W35" s="175">
        <v>12275.063000000002</v>
      </c>
      <c r="X35" s="175">
        <v>8407.0900000000038</v>
      </c>
      <c r="Y35" s="175">
        <v>11587.890000000009</v>
      </c>
      <c r="Z35" s="175">
        <v>14215.772000000001</v>
      </c>
      <c r="AA35" s="175">
        <v>14177.262000000006</v>
      </c>
      <c r="AB35" s="175">
        <v>16500.630999999998</v>
      </c>
      <c r="AC35" s="175">
        <v>15514.969000000001</v>
      </c>
      <c r="AD35" s="137"/>
      <c r="AE35" s="337" t="str">
        <f t="shared" si="32"/>
        <v/>
      </c>
      <c r="AG35" s="143">
        <f t="shared" si="29"/>
        <v>0.53410624801970208</v>
      </c>
      <c r="AH35" s="178">
        <f t="shared" si="29"/>
        <v>0.48911992034573448</v>
      </c>
      <c r="AI35" s="178">
        <f t="shared" si="29"/>
        <v>0.65603956133015395</v>
      </c>
      <c r="AJ35" s="178">
        <f t="shared" si="29"/>
        <v>0.7829523620224994</v>
      </c>
      <c r="AK35" s="178">
        <f t="shared" si="29"/>
        <v>0.48743234098377025</v>
      </c>
      <c r="AL35" s="178">
        <f t="shared" si="29"/>
        <v>0.51699036414929667</v>
      </c>
      <c r="AM35" s="178">
        <f t="shared" si="29"/>
        <v>0.56911382540516675</v>
      </c>
      <c r="AN35" s="178">
        <f t="shared" si="29"/>
        <v>0.55942287943501878</v>
      </c>
      <c r="AO35" s="178">
        <f t="shared" si="29"/>
        <v>0.8067909093137946</v>
      </c>
      <c r="AP35" s="178">
        <f t="shared" si="29"/>
        <v>0.5090389090704629</v>
      </c>
      <c r="AQ35" s="178">
        <f t="shared" si="29"/>
        <v>0.57789179127346701</v>
      </c>
      <c r="AR35" s="178">
        <f t="shared" si="29"/>
        <v>0.58100705669400676</v>
      </c>
      <c r="AS35" s="178"/>
      <c r="AT35" s="337"/>
      <c r="AV35" s="123"/>
      <c r="AW35" s="123"/>
    </row>
    <row r="36" spans="1:49" ht="20.100000000000001" customHeight="1" x14ac:dyDescent="0.25">
      <c r="A36" s="139" t="s">
        <v>80</v>
      </c>
      <c r="B36" s="24">
        <v>172174.69999999992</v>
      </c>
      <c r="C36" s="175">
        <v>197846.85999999996</v>
      </c>
      <c r="D36" s="175">
        <v>108041.16999999998</v>
      </c>
      <c r="E36" s="175">
        <v>128500.73000000004</v>
      </c>
      <c r="F36" s="175">
        <v>196762.29</v>
      </c>
      <c r="G36" s="175">
        <v>236160.21999999988</v>
      </c>
      <c r="H36" s="175">
        <v>161077.74999999983</v>
      </c>
      <c r="I36" s="175">
        <v>171433.78</v>
      </c>
      <c r="J36" s="175">
        <v>180051.81</v>
      </c>
      <c r="K36" s="175">
        <v>296230.03000000038</v>
      </c>
      <c r="L36" s="175">
        <v>286249.10999999993</v>
      </c>
      <c r="M36" s="175">
        <v>218871.1899999998</v>
      </c>
      <c r="N36" s="137"/>
      <c r="O36" s="337" t="str">
        <f t="shared" si="31"/>
        <v/>
      </c>
      <c r="Q36" s="127" t="s">
        <v>80</v>
      </c>
      <c r="R36" s="24">
        <v>7606.0559999999978</v>
      </c>
      <c r="S36" s="175">
        <v>8313.0869999999995</v>
      </c>
      <c r="T36" s="175">
        <v>6909.0559999999987</v>
      </c>
      <c r="U36" s="175">
        <v>9139.0069999999996</v>
      </c>
      <c r="V36" s="175">
        <v>8531.6860000000033</v>
      </c>
      <c r="W36" s="175">
        <v>10841.422999999999</v>
      </c>
      <c r="X36" s="175">
        <v>9653.1510000000035</v>
      </c>
      <c r="Y36" s="175">
        <v>9956.3179999999975</v>
      </c>
      <c r="Z36" s="175">
        <v>13765.152</v>
      </c>
      <c r="AA36" s="175">
        <v>14750.275999999996</v>
      </c>
      <c r="AB36" s="175">
        <v>15789.42300000001</v>
      </c>
      <c r="AC36" s="175">
        <v>12724.165000000008</v>
      </c>
      <c r="AD36" s="137"/>
      <c r="AE36" s="337" t="str">
        <f t="shared" si="32"/>
        <v/>
      </c>
      <c r="AG36" s="143">
        <f t="shared" si="29"/>
        <v>0.44176385961468218</v>
      </c>
      <c r="AH36" s="178">
        <f t="shared" si="29"/>
        <v>0.42017785877420555</v>
      </c>
      <c r="AI36" s="178">
        <f t="shared" si="29"/>
        <v>0.63948363387771534</v>
      </c>
      <c r="AJ36" s="178">
        <f t="shared" si="29"/>
        <v>0.71120273013234991</v>
      </c>
      <c r="AK36" s="178">
        <f t="shared" si="29"/>
        <v>0.43360371542738207</v>
      </c>
      <c r="AL36" s="178">
        <f t="shared" si="29"/>
        <v>0.45907066820991294</v>
      </c>
      <c r="AM36" s="178">
        <f t="shared" si="29"/>
        <v>0.59928518991605073</v>
      </c>
      <c r="AN36" s="178">
        <f t="shared" si="29"/>
        <v>0.5807675710119673</v>
      </c>
      <c r="AO36" s="178">
        <f t="shared" si="29"/>
        <v>0.76451061502797446</v>
      </c>
      <c r="AP36" s="178">
        <f t="shared" si="29"/>
        <v>0.49793317713264845</v>
      </c>
      <c r="AQ36" s="178">
        <f t="shared" si="29"/>
        <v>0.55159727832865624</v>
      </c>
      <c r="AR36" s="178">
        <f t="shared" si="29"/>
        <v>0.58135403750489134</v>
      </c>
      <c r="AS36" s="178"/>
      <c r="AT36" s="337"/>
      <c r="AV36" s="123"/>
      <c r="AW36" s="123"/>
    </row>
    <row r="37" spans="1:49" ht="20.100000000000001" customHeight="1" x14ac:dyDescent="0.25">
      <c r="A37" s="139" t="s">
        <v>81</v>
      </c>
      <c r="B37" s="24">
        <v>184593.24000000002</v>
      </c>
      <c r="C37" s="175">
        <v>144138.26999999993</v>
      </c>
      <c r="D37" s="175">
        <v>79979.249999999985</v>
      </c>
      <c r="E37" s="175">
        <v>122753.58</v>
      </c>
      <c r="F37" s="175">
        <v>216171.5800000001</v>
      </c>
      <c r="G37" s="175">
        <v>152140.34000000008</v>
      </c>
      <c r="H37" s="175">
        <v>149450.11999999976</v>
      </c>
      <c r="I37" s="175">
        <v>137515.64999999997</v>
      </c>
      <c r="J37" s="175">
        <v>157796.10999999999</v>
      </c>
      <c r="K37" s="175">
        <v>248422.98999999993</v>
      </c>
      <c r="L37" s="175">
        <v>193839.00999999995</v>
      </c>
      <c r="M37" s="175">
        <v>176424.33999999997</v>
      </c>
      <c r="N37" s="137"/>
      <c r="O37" s="337" t="str">
        <f t="shared" si="31"/>
        <v/>
      </c>
      <c r="Q37" s="127" t="s">
        <v>81</v>
      </c>
      <c r="R37" s="24">
        <v>8950.255000000001</v>
      </c>
      <c r="S37" s="175">
        <v>8091.360999999999</v>
      </c>
      <c r="T37" s="175">
        <v>7317.6259999999966</v>
      </c>
      <c r="U37" s="175">
        <v>9009.7860000000001</v>
      </c>
      <c r="V37" s="175">
        <v>11821.654999999999</v>
      </c>
      <c r="W37" s="175">
        <v>8422.7539999999954</v>
      </c>
      <c r="X37" s="175">
        <v>8932.4599999999973</v>
      </c>
      <c r="Y37" s="175">
        <v>10856.737000000006</v>
      </c>
      <c r="Z37" s="175">
        <v>13503.767</v>
      </c>
      <c r="AA37" s="175">
        <v>13395.533000000005</v>
      </c>
      <c r="AB37" s="175">
        <v>12829.427999999996</v>
      </c>
      <c r="AC37" s="175">
        <v>11489.351999999997</v>
      </c>
      <c r="AD37" s="137"/>
      <c r="AE37" s="337" t="str">
        <f t="shared" si="32"/>
        <v/>
      </c>
      <c r="AG37" s="143">
        <f t="shared" si="29"/>
        <v>0.48486363856011194</v>
      </c>
      <c r="AH37" s="178">
        <f t="shared" si="29"/>
        <v>0.56136104589017211</v>
      </c>
      <c r="AI37" s="178">
        <f t="shared" si="29"/>
        <v>0.91494056270845225</v>
      </c>
      <c r="AJ37" s="178">
        <f t="shared" si="29"/>
        <v>0.73397337983951261</v>
      </c>
      <c r="AK37" s="178">
        <f t="shared" si="29"/>
        <v>0.54686443981211563</v>
      </c>
      <c r="AL37" s="178">
        <f t="shared" si="29"/>
        <v>0.55361740351046873</v>
      </c>
      <c r="AM37" s="178">
        <f t="shared" si="29"/>
        <v>0.59768837923984341</v>
      </c>
      <c r="AN37" s="178">
        <f t="shared" si="29"/>
        <v>0.78949101429546453</v>
      </c>
      <c r="AO37" s="178">
        <f t="shared" si="29"/>
        <v>0.85577312393822647</v>
      </c>
      <c r="AP37" s="178">
        <f t="shared" si="29"/>
        <v>0.5392227587309858</v>
      </c>
      <c r="AQ37" s="178">
        <f t="shared" si="29"/>
        <v>0.66185996306935324</v>
      </c>
      <c r="AR37" s="178">
        <f t="shared" si="29"/>
        <v>0.65123395105233217</v>
      </c>
      <c r="AS37" s="178"/>
      <c r="AT37" s="337"/>
      <c r="AV37" s="123"/>
      <c r="AW37" s="123"/>
    </row>
    <row r="38" spans="1:49" ht="20.100000000000001" customHeight="1" x14ac:dyDescent="0.25">
      <c r="A38" s="139" t="s">
        <v>82</v>
      </c>
      <c r="B38" s="24">
        <v>174808.49999999997</v>
      </c>
      <c r="C38" s="175">
        <v>100779.39000000001</v>
      </c>
      <c r="D38" s="175">
        <v>69029.49000000002</v>
      </c>
      <c r="E38" s="175">
        <v>154336.00999999978</v>
      </c>
      <c r="F38" s="175">
        <v>191835.92000000007</v>
      </c>
      <c r="G38" s="175">
        <v>123373.27999999998</v>
      </c>
      <c r="H38" s="175">
        <v>139248.31999999989</v>
      </c>
      <c r="I38" s="175">
        <v>159507.64999999994</v>
      </c>
      <c r="J38" s="175">
        <v>217628.21</v>
      </c>
      <c r="K38" s="175">
        <v>280094.85000000021</v>
      </c>
      <c r="L38" s="175">
        <v>221001.43999999986</v>
      </c>
      <c r="M38" s="175">
        <v>196510.09000000003</v>
      </c>
      <c r="N38" s="137"/>
      <c r="O38" s="337" t="str">
        <f t="shared" si="31"/>
        <v/>
      </c>
      <c r="Q38" s="127" t="s">
        <v>82</v>
      </c>
      <c r="R38" s="24">
        <v>8836.2159999999967</v>
      </c>
      <c r="S38" s="175">
        <v>6184.2449999999999</v>
      </c>
      <c r="T38" s="175">
        <v>6843.8590000000013</v>
      </c>
      <c r="U38" s="175">
        <v>12325.401000000003</v>
      </c>
      <c r="V38" s="175">
        <v>11790.632999999998</v>
      </c>
      <c r="W38" s="175">
        <v>8857.4580000000024</v>
      </c>
      <c r="X38" s="175">
        <v>10603.755000000001</v>
      </c>
      <c r="Y38" s="175">
        <v>13090.348000000009</v>
      </c>
      <c r="Z38" s="175">
        <v>16694.899000000001</v>
      </c>
      <c r="AA38" s="175">
        <v>17343.396999999994</v>
      </c>
      <c r="AB38" s="175">
        <v>14141.986999999999</v>
      </c>
      <c r="AC38" s="175">
        <v>12757.985000000006</v>
      </c>
      <c r="AD38" s="137"/>
      <c r="AE38" s="337" t="str">
        <f t="shared" si="32"/>
        <v/>
      </c>
      <c r="AG38" s="143">
        <f t="shared" si="29"/>
        <v>0.50547976786025839</v>
      </c>
      <c r="AH38" s="178">
        <f t="shared" si="29"/>
        <v>0.61364183688748253</v>
      </c>
      <c r="AI38" s="178">
        <f t="shared" si="29"/>
        <v>0.99143989040046498</v>
      </c>
      <c r="AJ38" s="178">
        <f t="shared" si="29"/>
        <v>0.79860824444016809</v>
      </c>
      <c r="AK38" s="178">
        <f t="shared" si="29"/>
        <v>0.61462071336796531</v>
      </c>
      <c r="AL38" s="178">
        <f t="shared" si="29"/>
        <v>0.7179397354111039</v>
      </c>
      <c r="AM38" s="178">
        <f t="shared" si="29"/>
        <v>0.76149967195295487</v>
      </c>
      <c r="AN38" s="178">
        <f t="shared" si="29"/>
        <v>0.82067211196453671</v>
      </c>
      <c r="AO38" s="178">
        <f t="shared" si="29"/>
        <v>0.76712936250314256</v>
      </c>
      <c r="AP38" s="178">
        <f t="shared" si="29"/>
        <v>0.61919728263479246</v>
      </c>
      <c r="AQ38" s="178">
        <f t="shared" si="29"/>
        <v>0.63990474451207224</v>
      </c>
      <c r="AR38" s="178">
        <f t="shared" si="29"/>
        <v>0.64922798620671351</v>
      </c>
      <c r="AS38" s="178"/>
      <c r="AT38" s="337"/>
      <c r="AV38" s="123"/>
      <c r="AW38" s="123"/>
    </row>
    <row r="39" spans="1:49" ht="20.100000000000001" customHeight="1" x14ac:dyDescent="0.25">
      <c r="A39" s="139" t="s">
        <v>83</v>
      </c>
      <c r="B39" s="24">
        <v>143517.88</v>
      </c>
      <c r="C39" s="175">
        <v>108144.17000000003</v>
      </c>
      <c r="D39" s="175">
        <v>125852.90000000002</v>
      </c>
      <c r="E39" s="175">
        <v>102029.78999999992</v>
      </c>
      <c r="F39" s="175">
        <v>191064.2</v>
      </c>
      <c r="G39" s="175">
        <v>143527.37999999992</v>
      </c>
      <c r="H39" s="175">
        <v>151132.13000000012</v>
      </c>
      <c r="I39" s="175">
        <v>135712.65999999989</v>
      </c>
      <c r="J39" s="175">
        <v>269199.01</v>
      </c>
      <c r="K39" s="175">
        <v>227951.96000000008</v>
      </c>
      <c r="L39" s="175">
        <v>225932.47000000003</v>
      </c>
      <c r="M39" s="175">
        <v>218230.7999999999</v>
      </c>
      <c r="N39" s="137"/>
      <c r="O39" s="337" t="str">
        <f t="shared" si="31"/>
        <v/>
      </c>
      <c r="Q39" s="127" t="s">
        <v>83</v>
      </c>
      <c r="R39" s="24">
        <v>8561.616</v>
      </c>
      <c r="S39" s="175">
        <v>7679.9049999999988</v>
      </c>
      <c r="T39" s="175">
        <v>10402.912</v>
      </c>
      <c r="U39" s="175">
        <v>7707.6290000000035</v>
      </c>
      <c r="V39" s="175">
        <v>12654.747000000003</v>
      </c>
      <c r="W39" s="175">
        <v>9979.3469999999979</v>
      </c>
      <c r="X39" s="175">
        <v>10712.686999999996</v>
      </c>
      <c r="Y39" s="175">
        <v>11080.005999999999</v>
      </c>
      <c r="Z39" s="175">
        <v>17646.002</v>
      </c>
      <c r="AA39" s="175">
        <v>15712.195000000003</v>
      </c>
      <c r="AB39" s="175">
        <v>14615.516000000009</v>
      </c>
      <c r="AC39" s="175">
        <v>15747.380999999999</v>
      </c>
      <c r="AD39" s="137"/>
      <c r="AE39" s="337" t="str">
        <f t="shared" si="32"/>
        <v/>
      </c>
      <c r="AG39" s="143">
        <f t="shared" si="29"/>
        <v>0.59655396247491954</v>
      </c>
      <c r="AH39" s="178">
        <f t="shared" si="29"/>
        <v>0.7101543245465749</v>
      </c>
      <c r="AI39" s="178">
        <f t="shared" ref="AI39:AS41" si="41">IF(T39="","",(T39/D39)*10)</f>
        <v>0.82659295097689434</v>
      </c>
      <c r="AJ39" s="178">
        <f t="shared" si="41"/>
        <v>0.75542927217629385</v>
      </c>
      <c r="AK39" s="178">
        <f t="shared" si="41"/>
        <v>0.66232957299169615</v>
      </c>
      <c r="AL39" s="178">
        <f t="shared" si="41"/>
        <v>0.69529221532504837</v>
      </c>
      <c r="AM39" s="178">
        <f t="shared" si="41"/>
        <v>0.70882922115899427</v>
      </c>
      <c r="AN39" s="178">
        <f t="shared" si="41"/>
        <v>0.81643127472411259</v>
      </c>
      <c r="AO39" s="178">
        <f t="shared" si="41"/>
        <v>0.6555002561116402</v>
      </c>
      <c r="AP39" s="178">
        <f t="shared" si="41"/>
        <v>0.68927659143619546</v>
      </c>
      <c r="AQ39" s="178">
        <f t="shared" si="41"/>
        <v>0.64689754420867462</v>
      </c>
      <c r="AR39" s="178">
        <f t="shared" si="41"/>
        <v>0.72159296487938496</v>
      </c>
      <c r="AS39" s="178"/>
      <c r="AT39" s="337"/>
      <c r="AV39" s="123"/>
      <c r="AW39" s="123"/>
    </row>
    <row r="40" spans="1:49" ht="20.100000000000001" customHeight="1" thickBot="1" x14ac:dyDescent="0.3">
      <c r="A40" s="139" t="s">
        <v>84</v>
      </c>
      <c r="B40" s="24">
        <v>152820.21000000002</v>
      </c>
      <c r="C40" s="175">
        <v>216465.13999999996</v>
      </c>
      <c r="D40" s="175">
        <v>85804.429999999964</v>
      </c>
      <c r="E40" s="175">
        <v>229961.75</v>
      </c>
      <c r="F40" s="175">
        <v>233293.19000000015</v>
      </c>
      <c r="G40" s="175">
        <v>149139.44999999995</v>
      </c>
      <c r="H40" s="175">
        <v>169639.46999999994</v>
      </c>
      <c r="I40" s="175">
        <v>161502.75000000003</v>
      </c>
      <c r="J40" s="175">
        <v>201567.8</v>
      </c>
      <c r="K40" s="175">
        <v>231272.66000000015</v>
      </c>
      <c r="L40" s="175">
        <v>249366.14000000007</v>
      </c>
      <c r="M40" s="175">
        <v>227789.03000000017</v>
      </c>
      <c r="N40" s="137"/>
      <c r="O40" s="337" t="str">
        <f t="shared" si="31"/>
        <v/>
      </c>
      <c r="Q40" s="128" t="s">
        <v>84</v>
      </c>
      <c r="R40" s="24">
        <v>8577.6339999999964</v>
      </c>
      <c r="S40" s="175">
        <v>10729.738000000001</v>
      </c>
      <c r="T40" s="175">
        <v>8400.3320000000022</v>
      </c>
      <c r="U40" s="175">
        <v>14080.129999999997</v>
      </c>
      <c r="V40" s="175">
        <v>13582.820000000003</v>
      </c>
      <c r="W40" s="175">
        <v>9345.7980000000007</v>
      </c>
      <c r="X40" s="175">
        <v>11478.792000000003</v>
      </c>
      <c r="Y40" s="175">
        <v>14722.865999999998</v>
      </c>
      <c r="Z40" s="175">
        <v>13500.736999999999</v>
      </c>
      <c r="AA40" s="175">
        <v>16104.085999999999</v>
      </c>
      <c r="AB40" s="175">
        <v>14131.660999999996</v>
      </c>
      <c r="AC40" s="175">
        <v>16346.509000000009</v>
      </c>
      <c r="AD40" s="137"/>
      <c r="AE40" s="337" t="str">
        <f t="shared" si="32"/>
        <v/>
      </c>
      <c r="AG40" s="143">
        <f t="shared" si="29"/>
        <v>0.56128924309160388</v>
      </c>
      <c r="AH40" s="178">
        <f t="shared" si="29"/>
        <v>0.49567972006947647</v>
      </c>
      <c r="AI40" s="178">
        <f t="shared" si="41"/>
        <v>0.9790091257525988</v>
      </c>
      <c r="AJ40" s="178">
        <f t="shared" si="41"/>
        <v>0.61228139027468687</v>
      </c>
      <c r="AK40" s="178">
        <f t="shared" si="41"/>
        <v>0.5822210241113337</v>
      </c>
      <c r="AL40" s="178">
        <f t="shared" si="41"/>
        <v>0.62664828118918259</v>
      </c>
      <c r="AM40" s="178">
        <f t="shared" si="41"/>
        <v>0.67665809142176681</v>
      </c>
      <c r="AN40" s="178">
        <f t="shared" si="41"/>
        <v>0.91161704676855315</v>
      </c>
      <c r="AO40" s="178">
        <f t="shared" si="41"/>
        <v>0.66978639445387611</v>
      </c>
      <c r="AP40" s="178">
        <f t="shared" si="41"/>
        <v>0.69632467581771174</v>
      </c>
      <c r="AQ40" s="178">
        <f t="shared" si="41"/>
        <v>0.56670328216974419</v>
      </c>
      <c r="AR40" s="178">
        <f t="shared" si="41"/>
        <v>0.71761616439562514</v>
      </c>
      <c r="AS40" s="178" t="str">
        <f t="shared" si="41"/>
        <v/>
      </c>
      <c r="AT40" s="337" t="str">
        <f t="shared" ref="AT40:AT45" si="42">IF(AS40="","",(AS40-AR40)/AR40)</f>
        <v/>
      </c>
      <c r="AV40" s="123"/>
      <c r="AW40" s="123"/>
    </row>
    <row r="41" spans="1:49" ht="20.100000000000001" customHeight="1" thickBot="1" x14ac:dyDescent="0.3">
      <c r="A41" s="41" t="str">
        <f>A19</f>
        <v>jan-maio</v>
      </c>
      <c r="B41" s="193">
        <f>SUM(B29:B33)</f>
        <v>659074.05999999994</v>
      </c>
      <c r="C41" s="194">
        <f t="shared" ref="C41:N41" si="43">SUM(C29:C33)</f>
        <v>631745.81999999995</v>
      </c>
      <c r="D41" s="194">
        <f t="shared" si="43"/>
        <v>574626.72999999986</v>
      </c>
      <c r="E41" s="194">
        <f t="shared" si="43"/>
        <v>536971.48</v>
      </c>
      <c r="F41" s="194">
        <f t="shared" si="43"/>
        <v>865452.74</v>
      </c>
      <c r="G41" s="194">
        <f t="shared" si="43"/>
        <v>888883.82999999984</v>
      </c>
      <c r="H41" s="194">
        <f t="shared" si="43"/>
        <v>723363.17</v>
      </c>
      <c r="I41" s="194">
        <f t="shared" si="43"/>
        <v>934311.11999999988</v>
      </c>
      <c r="J41" s="194">
        <f t="shared" si="43"/>
        <v>613555.56000000006</v>
      </c>
      <c r="K41" s="194">
        <f t="shared" si="43"/>
        <v>1122245.6800000002</v>
      </c>
      <c r="L41" s="194">
        <f t="shared" si="43"/>
        <v>1080506.1399999999</v>
      </c>
      <c r="M41" s="194">
        <f t="shared" si="43"/>
        <v>1281750.840000001</v>
      </c>
      <c r="N41" s="195">
        <f t="shared" si="43"/>
        <v>1179625.6599999997</v>
      </c>
      <c r="O41" s="407">
        <f t="shared" si="31"/>
        <v>-7.9676312129431687E-2</v>
      </c>
      <c r="Q41" s="127"/>
      <c r="R41" s="193">
        <f>SUM(R29:R33)</f>
        <v>29441.361000000001</v>
      </c>
      <c r="S41" s="194">
        <f t="shared" ref="S41:AD41" si="44">SUM(S29:S33)</f>
        <v>28212.523000000005</v>
      </c>
      <c r="T41" s="194">
        <f t="shared" si="44"/>
        <v>30136.483</v>
      </c>
      <c r="U41" s="194">
        <f t="shared" si="44"/>
        <v>43880.97</v>
      </c>
      <c r="V41" s="194">
        <f t="shared" si="44"/>
        <v>43760.762999999992</v>
      </c>
      <c r="W41" s="194">
        <f t="shared" si="44"/>
        <v>44187.244000000006</v>
      </c>
      <c r="X41" s="194">
        <f t="shared" si="44"/>
        <v>39857.061000000002</v>
      </c>
      <c r="Y41" s="194">
        <f t="shared" si="44"/>
        <v>50403.186000000002</v>
      </c>
      <c r="Z41" s="194">
        <f t="shared" si="44"/>
        <v>51274.771000000001</v>
      </c>
      <c r="AA41" s="194">
        <f t="shared" si="44"/>
        <v>62543.668000000005</v>
      </c>
      <c r="AB41" s="194">
        <f t="shared" si="44"/>
        <v>64109.03</v>
      </c>
      <c r="AC41" s="194">
        <f t="shared" si="44"/>
        <v>66323.383000000002</v>
      </c>
      <c r="AD41" s="195">
        <f t="shared" si="44"/>
        <v>77231.290000000023</v>
      </c>
      <c r="AE41" s="407">
        <f t="shared" si="32"/>
        <v>0.1644654796936402</v>
      </c>
      <c r="AG41" s="198">
        <f t="shared" si="29"/>
        <v>0.44670793142731191</v>
      </c>
      <c r="AH41" s="199">
        <f t="shared" si="29"/>
        <v>0.44658028762263924</v>
      </c>
      <c r="AI41" s="199">
        <f t="shared" si="41"/>
        <v>0.52445320460466582</v>
      </c>
      <c r="AJ41" s="199">
        <f t="shared" si="41"/>
        <v>0.81719368037944973</v>
      </c>
      <c r="AK41" s="199">
        <f t="shared" si="41"/>
        <v>0.50564012311059292</v>
      </c>
      <c r="AL41" s="199">
        <f t="shared" si="41"/>
        <v>0.49710932417344139</v>
      </c>
      <c r="AM41" s="199">
        <f t="shared" si="41"/>
        <v>0.5509965485248578</v>
      </c>
      <c r="AN41" s="199">
        <f t="shared" si="41"/>
        <v>0.53946897260518534</v>
      </c>
      <c r="AO41" s="199">
        <f t="shared" si="41"/>
        <v>0.83569890557262649</v>
      </c>
      <c r="AP41" s="199">
        <f t="shared" si="41"/>
        <v>0.55730816446537801</v>
      </c>
      <c r="AQ41" s="199">
        <f t="shared" si="41"/>
        <v>0.59332406940325211</v>
      </c>
      <c r="AR41" s="199">
        <f t="shared" si="41"/>
        <v>0.51744364762811423</v>
      </c>
      <c r="AS41" s="199">
        <f t="shared" si="41"/>
        <v>0.65471015610155547</v>
      </c>
      <c r="AT41" s="407">
        <f t="shared" si="42"/>
        <v>0.26527817879811799</v>
      </c>
      <c r="AV41" s="123"/>
      <c r="AW41" s="123"/>
    </row>
    <row r="42" spans="1:49" ht="20.100000000000001" customHeight="1" x14ac:dyDescent="0.25">
      <c r="A42" s="139" t="s">
        <v>85</v>
      </c>
      <c r="B42" s="24">
        <f>SUM(B29:B31)</f>
        <v>383486.16999999993</v>
      </c>
      <c r="C42" s="175">
        <f>SUM(C29:C31)</f>
        <v>359736.73</v>
      </c>
      <c r="D42" s="175">
        <f>SUM(D29:D31)</f>
        <v>337710.40999999992</v>
      </c>
      <c r="E42" s="175">
        <f t="shared" ref="E42:M42" si="45">SUM(E29:E31)</f>
        <v>269354.83</v>
      </c>
      <c r="F42" s="175">
        <f t="shared" si="45"/>
        <v>518885.16000000003</v>
      </c>
      <c r="G42" s="175">
        <f t="shared" si="45"/>
        <v>534367.81999999983</v>
      </c>
      <c r="H42" s="175">
        <f t="shared" si="45"/>
        <v>446495.15</v>
      </c>
      <c r="I42" s="175">
        <f t="shared" si="45"/>
        <v>530104.43999999994</v>
      </c>
      <c r="J42" s="175">
        <f t="shared" si="45"/>
        <v>340089.82</v>
      </c>
      <c r="K42" s="175">
        <f t="shared" si="45"/>
        <v>649570.5</v>
      </c>
      <c r="L42" s="175">
        <f t="shared" si="45"/>
        <v>640253.84</v>
      </c>
      <c r="M42" s="175">
        <f t="shared" si="45"/>
        <v>794036.41000000096</v>
      </c>
      <c r="N42" s="137">
        <f>IF(N31="","",SUM(N29:N31))</f>
        <v>668770.37999999966</v>
      </c>
      <c r="O42" s="407">
        <f t="shared" si="31"/>
        <v>-0.15775854661375183</v>
      </c>
      <c r="Q42" s="126" t="s">
        <v>85</v>
      </c>
      <c r="R42" s="24">
        <f>SUM(R29:R31)</f>
        <v>17209.863000000001</v>
      </c>
      <c r="S42" s="175">
        <f>SUM(S29:S31)</f>
        <v>15796.161</v>
      </c>
      <c r="T42" s="175">
        <f>SUM(T29:T31)</f>
        <v>16995.894999999997</v>
      </c>
      <c r="U42" s="175">
        <f t="shared" ref="U42:AC42" si="46">SUM(U29:U31)</f>
        <v>22740.453000000001</v>
      </c>
      <c r="V42" s="175">
        <f t="shared" si="46"/>
        <v>26284.577999999994</v>
      </c>
      <c r="W42" s="175">
        <f t="shared" si="46"/>
        <v>26114.18</v>
      </c>
      <c r="X42" s="175">
        <f t="shared" si="46"/>
        <v>24267.392</v>
      </c>
      <c r="Y42" s="175">
        <f t="shared" si="46"/>
        <v>28921.351000000002</v>
      </c>
      <c r="Z42" s="175">
        <f t="shared" si="46"/>
        <v>27891.383000000002</v>
      </c>
      <c r="AA42" s="175">
        <f t="shared" si="46"/>
        <v>37417.438999999998</v>
      </c>
      <c r="AB42" s="175">
        <f t="shared" si="46"/>
        <v>39515.076000000001</v>
      </c>
      <c r="AC42" s="175">
        <f t="shared" si="46"/>
        <v>40887.645000000004</v>
      </c>
      <c r="AD42" s="137">
        <f>IF(AD31="","",SUM(AD29:AD31))</f>
        <v>42916.223000000013</v>
      </c>
      <c r="AE42" s="407">
        <f t="shared" si="32"/>
        <v>4.9613471257638056E-2</v>
      </c>
      <c r="AG42" s="142">
        <f t="shared" si="29"/>
        <v>0.44877401967325198</v>
      </c>
      <c r="AH42" s="177">
        <f t="shared" si="29"/>
        <v>0.43910336873301764</v>
      </c>
      <c r="AI42" s="177">
        <f t="shared" si="29"/>
        <v>0.50326831796508742</v>
      </c>
      <c r="AJ42" s="177">
        <f t="shared" si="29"/>
        <v>0.84425636622146327</v>
      </c>
      <c r="AK42" s="177">
        <f t="shared" si="29"/>
        <v>0.50655867668290977</v>
      </c>
      <c r="AL42" s="177">
        <f t="shared" si="29"/>
        <v>0.48869297556129054</v>
      </c>
      <c r="AM42" s="177">
        <f t="shared" si="29"/>
        <v>0.54350852411274786</v>
      </c>
      <c r="AN42" s="177">
        <f t="shared" si="29"/>
        <v>0.54557835810618771</v>
      </c>
      <c r="AO42" s="177">
        <f t="shared" si="29"/>
        <v>0.8201181382024314</v>
      </c>
      <c r="AP42" s="177">
        <f t="shared" si="29"/>
        <v>0.57603353292675696</v>
      </c>
      <c r="AQ42" s="177">
        <f t="shared" si="29"/>
        <v>0.61717827416700854</v>
      </c>
      <c r="AR42" s="177">
        <f t="shared" si="29"/>
        <v>0.51493413255444997</v>
      </c>
      <c r="AS42" s="177">
        <f t="shared" si="29"/>
        <v>0.6417183578016723</v>
      </c>
      <c r="AT42" s="407">
        <f t="shared" si="42"/>
        <v>0.24621445196938069</v>
      </c>
      <c r="AV42" s="123"/>
      <c r="AW42" s="123"/>
    </row>
    <row r="43" spans="1:49" ht="20.100000000000001" customHeight="1" x14ac:dyDescent="0.25">
      <c r="A43" s="139" t="s">
        <v>86</v>
      </c>
      <c r="B43" s="24">
        <f>SUM(B32:B34)</f>
        <v>448543.28</v>
      </c>
      <c r="C43" s="175">
        <f>SUM(C32:C34)</f>
        <v>360372.79999999993</v>
      </c>
      <c r="D43" s="175">
        <f>SUM(D32:D34)</f>
        <v>357222.51</v>
      </c>
      <c r="E43" s="175">
        <f t="shared" ref="E43:M43" si="47">SUM(E32:E34)</f>
        <v>409796.7099999999</v>
      </c>
      <c r="F43" s="175">
        <f t="shared" si="47"/>
        <v>510240.19999999995</v>
      </c>
      <c r="G43" s="175">
        <f t="shared" si="47"/>
        <v>581930.29000000015</v>
      </c>
      <c r="H43" s="175">
        <f t="shared" si="47"/>
        <v>437395.03</v>
      </c>
      <c r="I43" s="175">
        <f t="shared" si="47"/>
        <v>651460.00999999989</v>
      </c>
      <c r="J43" s="175">
        <f t="shared" si="47"/>
        <v>432659.41000000003</v>
      </c>
      <c r="K43" s="175">
        <f t="shared" si="47"/>
        <v>721335.31</v>
      </c>
      <c r="L43" s="175">
        <f t="shared" si="47"/>
        <v>641165.57999999984</v>
      </c>
      <c r="M43" s="175">
        <f t="shared" si="47"/>
        <v>764380.3</v>
      </c>
      <c r="N43" s="137" t="str">
        <f>IF(N34="","",SUM(N32:N34))</f>
        <v/>
      </c>
      <c r="O43" s="337" t="str">
        <f t="shared" si="31"/>
        <v/>
      </c>
      <c r="Q43" s="127" t="s">
        <v>86</v>
      </c>
      <c r="R43" s="24">
        <f>SUM(R32:R34)</f>
        <v>20649.732000000004</v>
      </c>
      <c r="S43" s="175">
        <f>SUM(S32:S34)</f>
        <v>16807.051000000003</v>
      </c>
      <c r="T43" s="175">
        <f>SUM(T32:T34)</f>
        <v>19988.995000000003</v>
      </c>
      <c r="U43" s="175">
        <f t="shared" ref="U43:AC43" si="48">SUM(U32:U34)</f>
        <v>32307.84499999999</v>
      </c>
      <c r="V43" s="175">
        <f t="shared" si="48"/>
        <v>26348.47</v>
      </c>
      <c r="W43" s="175">
        <f t="shared" si="48"/>
        <v>29735.684000000008</v>
      </c>
      <c r="X43" s="175">
        <f t="shared" si="48"/>
        <v>25013.658999999996</v>
      </c>
      <c r="Y43" s="175">
        <f t="shared" si="48"/>
        <v>35963.210000000006</v>
      </c>
      <c r="Z43" s="175">
        <f t="shared" si="48"/>
        <v>36186.675000000003</v>
      </c>
      <c r="AA43" s="175">
        <f t="shared" si="48"/>
        <v>38844.275000000009</v>
      </c>
      <c r="AB43" s="175">
        <f t="shared" si="48"/>
        <v>36822.900999999991</v>
      </c>
      <c r="AC43" s="175">
        <f t="shared" si="48"/>
        <v>39887.193999999989</v>
      </c>
      <c r="AD43" s="137" t="str">
        <f>IF(AD34="","",SUM(AD32:AD34))</f>
        <v/>
      </c>
      <c r="AE43" s="337" t="str">
        <f t="shared" si="32"/>
        <v/>
      </c>
      <c r="AG43" s="143">
        <f t="shared" si="29"/>
        <v>0.46037323310250017</v>
      </c>
      <c r="AH43" s="178">
        <f t="shared" si="29"/>
        <v>0.46637956582738782</v>
      </c>
      <c r="AI43" s="178">
        <f t="shared" si="29"/>
        <v>0.55956706087754671</v>
      </c>
      <c r="AJ43" s="178">
        <f t="shared" si="29"/>
        <v>0.78838712492347729</v>
      </c>
      <c r="AK43" s="178">
        <f t="shared" si="29"/>
        <v>0.51639345547450011</v>
      </c>
      <c r="AL43" s="178">
        <f t="shared" si="29"/>
        <v>0.51098360939417675</v>
      </c>
      <c r="AM43" s="178">
        <f t="shared" si="29"/>
        <v>0.57187798864564132</v>
      </c>
      <c r="AN43" s="178">
        <f t="shared" si="29"/>
        <v>0.55204017818376927</v>
      </c>
      <c r="AO43" s="178">
        <f t="shared" si="29"/>
        <v>0.83637785666097031</v>
      </c>
      <c r="AP43" s="178">
        <f t="shared" si="29"/>
        <v>0.53850510936446472</v>
      </c>
      <c r="AQ43" s="178">
        <f t="shared" si="29"/>
        <v>0.57431188055977678</v>
      </c>
      <c r="AR43" s="178">
        <f t="shared" si="29"/>
        <v>0.52182394025591694</v>
      </c>
      <c r="AS43" s="178"/>
      <c r="AT43" s="337"/>
      <c r="AV43" s="123"/>
      <c r="AW43" s="123"/>
    </row>
    <row r="44" spans="1:49" ht="20.100000000000001" customHeight="1" x14ac:dyDescent="0.25">
      <c r="A44" s="139" t="s">
        <v>87</v>
      </c>
      <c r="B44" s="24">
        <f>SUM(B35:B37)</f>
        <v>510343.31999999995</v>
      </c>
      <c r="C44" s="175">
        <f>SUM(C35:C37)</f>
        <v>488016.22999999986</v>
      </c>
      <c r="D44" s="175">
        <f>SUM(D35:D37)</f>
        <v>317431.6399999999</v>
      </c>
      <c r="E44" s="175">
        <f t="shared" ref="E44:M44" si="49">SUM(E35:E37)</f>
        <v>430814.19999999995</v>
      </c>
      <c r="F44" s="175">
        <f t="shared" si="49"/>
        <v>682291.91</v>
      </c>
      <c r="G44" s="175">
        <f t="shared" si="49"/>
        <v>625733.66999999993</v>
      </c>
      <c r="H44" s="175">
        <f t="shared" si="49"/>
        <v>458250.33999999968</v>
      </c>
      <c r="I44" s="175">
        <f t="shared" si="49"/>
        <v>516089.50999999983</v>
      </c>
      <c r="J44" s="175">
        <f t="shared" si="49"/>
        <v>514049.36</v>
      </c>
      <c r="K44" s="175">
        <f t="shared" si="49"/>
        <v>823163.40000000037</v>
      </c>
      <c r="L44" s="175">
        <f t="shared" si="49"/>
        <v>765619.61999999988</v>
      </c>
      <c r="M44" s="175">
        <f t="shared" si="49"/>
        <v>662331.33999999973</v>
      </c>
      <c r="N44" s="137" t="str">
        <f>IF(N37="","",SUM(N35:N37))</f>
        <v/>
      </c>
      <c r="O44" s="337" t="str">
        <f t="shared" si="31"/>
        <v/>
      </c>
      <c r="Q44" s="127" t="s">
        <v>87</v>
      </c>
      <c r="R44" s="24">
        <f>SUM(R35:R37)</f>
        <v>24758.867999999999</v>
      </c>
      <c r="S44" s="175">
        <f>SUM(S35:S37)</f>
        <v>23547.119999999995</v>
      </c>
      <c r="T44" s="175">
        <f>SUM(T35:T37)</f>
        <v>22716.569999999996</v>
      </c>
      <c r="U44" s="175">
        <f t="shared" ref="U44:AC44" si="50">SUM(U35:U37)</f>
        <v>32207.47700000001</v>
      </c>
      <c r="V44" s="175">
        <f t="shared" si="50"/>
        <v>33482.723000000005</v>
      </c>
      <c r="W44" s="175">
        <f t="shared" si="50"/>
        <v>31539.239999999998</v>
      </c>
      <c r="X44" s="175">
        <f t="shared" si="50"/>
        <v>26992.701000000008</v>
      </c>
      <c r="Y44" s="175">
        <f t="shared" si="50"/>
        <v>32400.945000000014</v>
      </c>
      <c r="Z44" s="175">
        <f t="shared" si="50"/>
        <v>41484.690999999999</v>
      </c>
      <c r="AA44" s="175">
        <f t="shared" si="50"/>
        <v>42323.071000000004</v>
      </c>
      <c r="AB44" s="175">
        <f t="shared" si="50"/>
        <v>45119.482000000004</v>
      </c>
      <c r="AC44" s="175">
        <f t="shared" si="50"/>
        <v>39728.486000000004</v>
      </c>
      <c r="AD44" s="137" t="str">
        <f>IF(AD37="","",SUM(AD35:AD37))</f>
        <v/>
      </c>
      <c r="AE44" s="337" t="str">
        <f t="shared" si="32"/>
        <v/>
      </c>
      <c r="AG44" s="143">
        <f t="shared" si="29"/>
        <v>0.48514141421504259</v>
      </c>
      <c r="AH44" s="178">
        <f t="shared" si="29"/>
        <v>0.48250690351015585</v>
      </c>
      <c r="AI44" s="178">
        <f t="shared" si="29"/>
        <v>0.71563660131674345</v>
      </c>
      <c r="AJ44" s="178">
        <f t="shared" si="29"/>
        <v>0.74759552958096576</v>
      </c>
      <c r="AK44" s="178">
        <f t="shared" si="29"/>
        <v>0.49073897124179594</v>
      </c>
      <c r="AL44" s="178">
        <f t="shared" si="29"/>
        <v>0.50403616605767754</v>
      </c>
      <c r="AM44" s="178">
        <f t="shared" si="29"/>
        <v>0.58903831909868365</v>
      </c>
      <c r="AN44" s="178">
        <f t="shared" si="29"/>
        <v>0.62781638402222173</v>
      </c>
      <c r="AO44" s="178">
        <f t="shared" si="29"/>
        <v>0.80701765682579585</v>
      </c>
      <c r="AP44" s="178">
        <f t="shared" si="29"/>
        <v>0.5141515159687613</v>
      </c>
      <c r="AQ44" s="178">
        <f t="shared" si="29"/>
        <v>0.58931982437963137</v>
      </c>
      <c r="AR44" s="178">
        <f t="shared" si="29"/>
        <v>0.59982796525980508</v>
      </c>
      <c r="AS44" s="178"/>
      <c r="AT44" s="337"/>
      <c r="AV44" s="123"/>
      <c r="AW44" s="123"/>
    </row>
    <row r="45" spans="1:49" ht="20.100000000000001" customHeight="1" thickBot="1" x14ac:dyDescent="0.3">
      <c r="A45" s="140" t="s">
        <v>88</v>
      </c>
      <c r="B45" s="26">
        <f>SUM(B38:B40)</f>
        <v>471146.59</v>
      </c>
      <c r="C45" s="176">
        <f>SUM(C38:C40)</f>
        <v>425388.7</v>
      </c>
      <c r="D45" s="176">
        <f>IF(D40="","",SUM(D38:D40))</f>
        <v>280686.82</v>
      </c>
      <c r="E45" s="176">
        <f t="shared" ref="E45:N45" si="51">IF(E40="","",SUM(E38:E40))</f>
        <v>486327.5499999997</v>
      </c>
      <c r="F45" s="176">
        <f t="shared" si="51"/>
        <v>616193.31000000029</v>
      </c>
      <c r="G45" s="176">
        <f t="shared" si="51"/>
        <v>416040.10999999987</v>
      </c>
      <c r="H45" s="176">
        <f t="shared" si="51"/>
        <v>460019.91999999993</v>
      </c>
      <c r="I45" s="176">
        <f t="shared" si="51"/>
        <v>456723.05999999982</v>
      </c>
      <c r="J45" s="176">
        <f t="shared" si="51"/>
        <v>688395.02</v>
      </c>
      <c r="K45" s="176">
        <f t="shared" si="51"/>
        <v>739319.47000000044</v>
      </c>
      <c r="L45" s="176">
        <f t="shared" si="51"/>
        <v>696300.05</v>
      </c>
      <c r="M45" s="176">
        <f t="shared" si="51"/>
        <v>642529.92000000004</v>
      </c>
      <c r="N45" s="141" t="str">
        <f t="shared" si="51"/>
        <v/>
      </c>
      <c r="O45" s="349" t="str">
        <f t="shared" si="31"/>
        <v/>
      </c>
      <c r="Q45" s="128" t="s">
        <v>88</v>
      </c>
      <c r="R45" s="26">
        <f>SUM(R38:R40)</f>
        <v>25975.465999999993</v>
      </c>
      <c r="S45" s="176">
        <f>SUM(S38:S40)</f>
        <v>24593.887999999999</v>
      </c>
      <c r="T45" s="176">
        <f>IF(T40="","",SUM(T38:T40))</f>
        <v>25647.103000000003</v>
      </c>
      <c r="U45" s="176">
        <f t="shared" ref="U45:AD45" si="52">IF(U40="","",SUM(U38:U40))</f>
        <v>34113.160000000003</v>
      </c>
      <c r="V45" s="176">
        <f t="shared" si="52"/>
        <v>38028.200000000004</v>
      </c>
      <c r="W45" s="176">
        <f t="shared" si="52"/>
        <v>28182.603000000003</v>
      </c>
      <c r="X45" s="176">
        <f t="shared" si="52"/>
        <v>32795.233999999997</v>
      </c>
      <c r="Y45" s="176">
        <f t="shared" si="52"/>
        <v>38893.22</v>
      </c>
      <c r="Z45" s="176">
        <f t="shared" si="52"/>
        <v>47841.637999999999</v>
      </c>
      <c r="AA45" s="176">
        <f t="shared" si="52"/>
        <v>49159.678</v>
      </c>
      <c r="AB45" s="176">
        <f t="shared" si="52"/>
        <v>42889.164000000004</v>
      </c>
      <c r="AC45" s="176">
        <f t="shared" si="52"/>
        <v>44851.875000000015</v>
      </c>
      <c r="AD45" s="141" t="str">
        <f t="shared" si="52"/>
        <v/>
      </c>
      <c r="AE45" s="349" t="str">
        <f t="shared" si="32"/>
        <v/>
      </c>
      <c r="AG45" s="144">
        <f t="shared" ref="AG45:AH45" si="53">(R45/B45)*10</f>
        <v>0.5513245039086454</v>
      </c>
      <c r="AH45" s="179">
        <f t="shared" si="53"/>
        <v>0.5781509475921669</v>
      </c>
      <c r="AI45" s="179">
        <f t="shared" ref="AI45:AS45" si="54">IF(T40="","",(T45/D45)*10)</f>
        <v>0.91372665805968378</v>
      </c>
      <c r="AJ45" s="179">
        <f t="shared" si="54"/>
        <v>0.70144411929778661</v>
      </c>
      <c r="AK45" s="179">
        <f t="shared" si="54"/>
        <v>0.61714723907015456</v>
      </c>
      <c r="AL45" s="179">
        <f t="shared" si="54"/>
        <v>0.67740110442716717</v>
      </c>
      <c r="AM45" s="179">
        <f t="shared" si="54"/>
        <v>0.7129089975060211</v>
      </c>
      <c r="AN45" s="179">
        <f t="shared" si="54"/>
        <v>0.85157119064669118</v>
      </c>
      <c r="AO45" s="179">
        <f t="shared" si="54"/>
        <v>0.69497362139545982</v>
      </c>
      <c r="AP45" s="179">
        <f t="shared" si="54"/>
        <v>0.66493146731277042</v>
      </c>
      <c r="AQ45" s="179">
        <f t="shared" si="54"/>
        <v>0.61595807726855689</v>
      </c>
      <c r="AR45" s="179">
        <f t="shared" si="54"/>
        <v>0.69805115067637646</v>
      </c>
      <c r="AS45" s="179" t="str">
        <f t="shared" si="54"/>
        <v/>
      </c>
      <c r="AT45" s="349" t="str">
        <f t="shared" si="42"/>
        <v/>
      </c>
      <c r="AV45" s="123"/>
      <c r="AW45" s="123"/>
    </row>
    <row r="46" spans="1:49" x14ac:dyDescent="0.2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V46" s="123"/>
      <c r="AW46" s="123"/>
    </row>
    <row r="47" spans="1:49" ht="15.75" thickBot="1" x14ac:dyDescent="0.3">
      <c r="O47" s="243" t="s">
        <v>1</v>
      </c>
      <c r="AE47" s="401">
        <v>1000</v>
      </c>
      <c r="AT47" s="401" t="s">
        <v>47</v>
      </c>
      <c r="AV47" s="123"/>
      <c r="AW47" s="123"/>
    </row>
    <row r="48" spans="1:49" ht="20.100000000000001" customHeight="1" x14ac:dyDescent="0.25">
      <c r="A48" s="437" t="s">
        <v>15</v>
      </c>
      <c r="B48" s="439" t="s">
        <v>71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4"/>
      <c r="O48" s="442" t="str">
        <f>O26</f>
        <v>D       2022/2021</v>
      </c>
      <c r="Q48" s="440" t="s">
        <v>3</v>
      </c>
      <c r="R48" s="432" t="s">
        <v>71</v>
      </c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3"/>
      <c r="AD48" s="434"/>
      <c r="AE48" s="444" t="str">
        <f>O48</f>
        <v>D       2022/2021</v>
      </c>
      <c r="AG48" s="432" t="s">
        <v>71</v>
      </c>
      <c r="AH48" s="433"/>
      <c r="AI48" s="433"/>
      <c r="AJ48" s="433"/>
      <c r="AK48" s="433"/>
      <c r="AL48" s="433"/>
      <c r="AM48" s="433"/>
      <c r="AN48" s="433"/>
      <c r="AO48" s="433"/>
      <c r="AP48" s="433"/>
      <c r="AQ48" s="433"/>
      <c r="AR48" s="433"/>
      <c r="AS48" s="434"/>
      <c r="AT48" s="442" t="str">
        <f>AE48</f>
        <v>D       2022/2021</v>
      </c>
      <c r="AV48" s="123"/>
      <c r="AW48" s="123"/>
    </row>
    <row r="49" spans="1:49" ht="20.100000000000001" customHeight="1" thickBot="1" x14ac:dyDescent="0.3">
      <c r="A49" s="438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153">
        <v>2019</v>
      </c>
      <c r="L49" s="153">
        <v>2020</v>
      </c>
      <c r="M49" s="153">
        <v>2021</v>
      </c>
      <c r="N49" s="151">
        <v>2022</v>
      </c>
      <c r="O49" s="443"/>
      <c r="Q49" s="441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45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2016</v>
      </c>
      <c r="AN49" s="153">
        <v>2017</v>
      </c>
      <c r="AO49" s="330">
        <v>2018</v>
      </c>
      <c r="AP49" s="153">
        <v>2019</v>
      </c>
      <c r="AQ49" s="204">
        <v>2020</v>
      </c>
      <c r="AR49" s="153">
        <v>2021</v>
      </c>
      <c r="AS49" s="331">
        <v>2022</v>
      </c>
      <c r="AT49" s="443"/>
      <c r="AV49" s="123"/>
      <c r="AW49" s="123"/>
    </row>
    <row r="50" spans="1:49" ht="3" customHeight="1" thickBot="1" x14ac:dyDescent="0.3">
      <c r="A50" s="403" t="s">
        <v>90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6"/>
      <c r="Q50" s="403"/>
      <c r="R50" s="405">
        <v>2010</v>
      </c>
      <c r="S50" s="405">
        <v>2011</v>
      </c>
      <c r="T50" s="405">
        <v>2012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4"/>
      <c r="AV50" s="123"/>
      <c r="AW50" s="123"/>
    </row>
    <row r="51" spans="1:49" ht="20.100000000000001" customHeight="1" x14ac:dyDescent="0.25">
      <c r="A51" s="138" t="s">
        <v>73</v>
      </c>
      <c r="B51" s="45">
        <v>95.28</v>
      </c>
      <c r="C51" s="174">
        <v>512.16999999999996</v>
      </c>
      <c r="D51" s="174">
        <v>329.39</v>
      </c>
      <c r="E51" s="174">
        <v>1097.1199999999999</v>
      </c>
      <c r="F51" s="174">
        <v>359.98</v>
      </c>
      <c r="G51" s="174">
        <v>186.74000000000004</v>
      </c>
      <c r="H51" s="174">
        <v>103.10999999999999</v>
      </c>
      <c r="I51" s="174">
        <v>197.02</v>
      </c>
      <c r="J51" s="174">
        <v>149.85</v>
      </c>
      <c r="K51" s="174">
        <v>70.15000000000002</v>
      </c>
      <c r="L51" s="174">
        <v>335.65</v>
      </c>
      <c r="M51" s="174">
        <v>46.04</v>
      </c>
      <c r="N51" s="130">
        <v>160.4800000000001</v>
      </c>
      <c r="O51" s="407">
        <f>IF(N51="","",(N51-M51)/M51)</f>
        <v>2.4856646394439643</v>
      </c>
      <c r="Q51" s="127" t="s">
        <v>73</v>
      </c>
      <c r="R51" s="45">
        <v>29.815000000000005</v>
      </c>
      <c r="S51" s="174">
        <v>149.20400000000001</v>
      </c>
      <c r="T51" s="174">
        <v>122.17799999999998</v>
      </c>
      <c r="U51" s="174">
        <v>109.56100000000001</v>
      </c>
      <c r="V51" s="174">
        <v>97.120999999999995</v>
      </c>
      <c r="W51" s="174">
        <v>99.907999999999987</v>
      </c>
      <c r="X51" s="174">
        <v>68.53</v>
      </c>
      <c r="Y51" s="174">
        <v>118.282</v>
      </c>
      <c r="Z51" s="174">
        <v>104.797</v>
      </c>
      <c r="AA51" s="174">
        <v>234.49399999999994</v>
      </c>
      <c r="AB51" s="174">
        <v>210.21299999999997</v>
      </c>
      <c r="AC51" s="174">
        <v>40.800000000000004</v>
      </c>
      <c r="AD51" s="130">
        <v>115.21899999999997</v>
      </c>
      <c r="AE51" s="407">
        <f>IF(AD51="","",(AD51-AC51)/AC51)</f>
        <v>1.8239950980392143</v>
      </c>
      <c r="AG51" s="142">
        <f t="shared" ref="AG51:AS66" si="55">(R51/B51)*10</f>
        <v>3.1291981528127626</v>
      </c>
      <c r="AH51" s="177">
        <f t="shared" si="55"/>
        <v>2.9131733604076775</v>
      </c>
      <c r="AI51" s="177">
        <f t="shared" si="55"/>
        <v>3.7092200734691394</v>
      </c>
      <c r="AJ51" s="177">
        <f t="shared" si="55"/>
        <v>0.99862366924310941</v>
      </c>
      <c r="AK51" s="177">
        <f t="shared" si="55"/>
        <v>2.6979554419689982</v>
      </c>
      <c r="AL51" s="177">
        <f t="shared" si="55"/>
        <v>5.3501124558209252</v>
      </c>
      <c r="AM51" s="177">
        <f t="shared" si="55"/>
        <v>6.6463000678886637</v>
      </c>
      <c r="AN51" s="177">
        <f t="shared" si="55"/>
        <v>6.0035529387879389</v>
      </c>
      <c r="AO51" s="177">
        <f t="shared" si="55"/>
        <v>6.99346012679346</v>
      </c>
      <c r="AP51" s="177">
        <f>(AA51/K51)*10</f>
        <v>33.427512473271541</v>
      </c>
      <c r="AQ51" s="177">
        <f>(AB51/L51)*10</f>
        <v>6.2628631014449567</v>
      </c>
      <c r="AR51" s="177">
        <f>(AC51/M51)*10</f>
        <v>8.8618592528236331</v>
      </c>
      <c r="AS51" s="177">
        <f>(AD51/N51)*10</f>
        <v>7.1796485543369828</v>
      </c>
      <c r="AT51" s="407">
        <f>IF(AS51="","",(AS51-AR51)/AR51)</f>
        <v>-0.18982593274099355</v>
      </c>
      <c r="AV51" s="123"/>
      <c r="AW51" s="123"/>
    </row>
    <row r="52" spans="1:49" ht="20.100000000000001" customHeight="1" x14ac:dyDescent="0.25">
      <c r="A52" s="139" t="s">
        <v>74</v>
      </c>
      <c r="B52" s="24">
        <v>321.11</v>
      </c>
      <c r="C52" s="175">
        <v>100.60000000000001</v>
      </c>
      <c r="D52" s="175">
        <v>100.41000000000001</v>
      </c>
      <c r="E52" s="175">
        <v>382.40000000000003</v>
      </c>
      <c r="F52" s="175">
        <v>109.25</v>
      </c>
      <c r="G52" s="175">
        <v>49.88</v>
      </c>
      <c r="H52" s="175">
        <v>109.05999999999999</v>
      </c>
      <c r="I52" s="175">
        <v>459.19</v>
      </c>
      <c r="J52" s="175">
        <v>210.03</v>
      </c>
      <c r="K52" s="175">
        <v>217.20000000000002</v>
      </c>
      <c r="L52" s="175">
        <v>194.14</v>
      </c>
      <c r="M52" s="175">
        <v>91.550000000000026</v>
      </c>
      <c r="N52" s="137">
        <v>358.54999999999973</v>
      </c>
      <c r="O52" s="337">
        <f t="shared" ref="O52:O67" si="56">IF(N52="","",(N52-M52)/M52)</f>
        <v>2.9164391043145783</v>
      </c>
      <c r="Q52" s="127" t="s">
        <v>74</v>
      </c>
      <c r="R52" s="24">
        <v>106.98100000000001</v>
      </c>
      <c r="S52" s="175">
        <v>32.087000000000003</v>
      </c>
      <c r="T52" s="175">
        <v>68.099000000000004</v>
      </c>
      <c r="U52" s="175">
        <v>95.572999999999993</v>
      </c>
      <c r="V52" s="175">
        <v>79.214999999999989</v>
      </c>
      <c r="W52" s="175">
        <v>14.875999999999999</v>
      </c>
      <c r="X52" s="175">
        <v>102.047</v>
      </c>
      <c r="Y52" s="175">
        <v>223.39400000000003</v>
      </c>
      <c r="Z52" s="175">
        <v>153.98099999999999</v>
      </c>
      <c r="AA52" s="175">
        <v>117.78500000000003</v>
      </c>
      <c r="AB52" s="175">
        <v>729.51499999999999</v>
      </c>
      <c r="AC52" s="175">
        <v>150.98500000000001</v>
      </c>
      <c r="AD52" s="137">
        <v>405.61700000000002</v>
      </c>
      <c r="AE52" s="337">
        <f t="shared" ref="AE52:AE64" si="57">IF(AD52="","",(AD52-AC52)/AC52)</f>
        <v>1.6864721661092161</v>
      </c>
      <c r="AG52" s="143">
        <f t="shared" si="55"/>
        <v>3.3315997633209804</v>
      </c>
      <c r="AH52" s="178">
        <f t="shared" si="55"/>
        <v>3.1895626242544735</v>
      </c>
      <c r="AI52" s="178">
        <f t="shared" si="55"/>
        <v>6.7820934169903389</v>
      </c>
      <c r="AJ52" s="178">
        <f t="shared" si="55"/>
        <v>2.4992939330543926</v>
      </c>
      <c r="AK52" s="178">
        <f t="shared" si="55"/>
        <v>7.2508009153318067</v>
      </c>
      <c r="AL52" s="178">
        <f t="shared" si="55"/>
        <v>2.9823576583801121</v>
      </c>
      <c r="AM52" s="178">
        <f t="shared" si="55"/>
        <v>9.3569594718503577</v>
      </c>
      <c r="AN52" s="178">
        <f t="shared" si="55"/>
        <v>4.8649578605805885</v>
      </c>
      <c r="AO52" s="178">
        <f t="shared" si="55"/>
        <v>7.3313812312526778</v>
      </c>
      <c r="AP52" s="178">
        <f t="shared" si="55"/>
        <v>5.4228821362799273</v>
      </c>
      <c r="AQ52" s="178">
        <f t="shared" si="55"/>
        <v>37.576748738024108</v>
      </c>
      <c r="AR52" s="178">
        <f t="shared" si="55"/>
        <v>16.492080830147458</v>
      </c>
      <c r="AS52" s="178">
        <f>(AD52/N52)*10</f>
        <v>11.312703946450993</v>
      </c>
      <c r="AT52" s="337">
        <f>IF(AS52="","",(AS52-AR52)/AR52)</f>
        <v>-0.31405235864649561</v>
      </c>
      <c r="AV52" s="123"/>
      <c r="AW52" s="123"/>
    </row>
    <row r="53" spans="1:49" ht="20.100000000000001" customHeight="1" x14ac:dyDescent="0.25">
      <c r="A53" s="139" t="s">
        <v>75</v>
      </c>
      <c r="B53" s="24">
        <v>94.44</v>
      </c>
      <c r="C53" s="175">
        <v>412.02000000000004</v>
      </c>
      <c r="D53" s="175">
        <v>20.839999999999996</v>
      </c>
      <c r="E53" s="175">
        <v>99.119999999999976</v>
      </c>
      <c r="F53" s="175">
        <v>153.96</v>
      </c>
      <c r="G53" s="175">
        <v>19.999999999999996</v>
      </c>
      <c r="H53" s="175">
        <v>65.94</v>
      </c>
      <c r="I53" s="175">
        <v>25.840000000000003</v>
      </c>
      <c r="J53" s="175">
        <v>3.52</v>
      </c>
      <c r="K53" s="175">
        <v>37.489999999999995</v>
      </c>
      <c r="L53" s="175">
        <v>136.80000000000004</v>
      </c>
      <c r="M53" s="175">
        <v>285.74999999999989</v>
      </c>
      <c r="N53" s="137">
        <v>99.779999999999973</v>
      </c>
      <c r="O53" s="337">
        <f t="shared" si="56"/>
        <v>-0.65081364829396326</v>
      </c>
      <c r="Q53" s="127" t="s">
        <v>75</v>
      </c>
      <c r="R53" s="24">
        <v>39.945</v>
      </c>
      <c r="S53" s="175">
        <v>210.15600000000001</v>
      </c>
      <c r="T53" s="175">
        <v>21.706999999999997</v>
      </c>
      <c r="U53" s="175">
        <v>27.781999999999996</v>
      </c>
      <c r="V53" s="175">
        <v>90.24</v>
      </c>
      <c r="W53" s="175">
        <v>14.796000000000001</v>
      </c>
      <c r="X53" s="175">
        <v>59.37299999999999</v>
      </c>
      <c r="Y53" s="175">
        <v>51.395000000000003</v>
      </c>
      <c r="Z53" s="175">
        <v>48.673000000000002</v>
      </c>
      <c r="AA53" s="175">
        <v>73.152999999999977</v>
      </c>
      <c r="AB53" s="175">
        <v>92.289999999999978</v>
      </c>
      <c r="AC53" s="175">
        <v>189.25800000000004</v>
      </c>
      <c r="AD53" s="137">
        <v>111.53900000000003</v>
      </c>
      <c r="AE53" s="337">
        <f t="shared" si="57"/>
        <v>-0.41065106891122166</v>
      </c>
      <c r="AG53" s="143">
        <f t="shared" si="55"/>
        <v>4.2296696315120714</v>
      </c>
      <c r="AH53" s="178">
        <f t="shared" si="55"/>
        <v>5.1006261831949908</v>
      </c>
      <c r="AI53" s="178">
        <f t="shared" si="55"/>
        <v>10.416026871401151</v>
      </c>
      <c r="AJ53" s="178">
        <f t="shared" si="55"/>
        <v>2.8028652138821637</v>
      </c>
      <c r="AK53" s="178">
        <f t="shared" si="55"/>
        <v>5.8612626656274349</v>
      </c>
      <c r="AL53" s="178">
        <f t="shared" si="55"/>
        <v>7.3980000000000024</v>
      </c>
      <c r="AM53" s="178">
        <f t="shared" si="55"/>
        <v>9.0040946314831647</v>
      </c>
      <c r="AN53" s="178">
        <f t="shared" si="55"/>
        <v>19.889705882352938</v>
      </c>
      <c r="AO53" s="178">
        <f t="shared" si="55"/>
        <v>138.27556818181819</v>
      </c>
      <c r="AP53" s="178">
        <f t="shared" si="55"/>
        <v>19.512670045345423</v>
      </c>
      <c r="AQ53" s="178">
        <f t="shared" si="55"/>
        <v>6.7463450292397624</v>
      </c>
      <c r="AR53" s="178">
        <f t="shared" si="55"/>
        <v>6.6232020997375365</v>
      </c>
      <c r="AS53" s="178">
        <f>(AD53/N53)*10</f>
        <v>11.178492683904595</v>
      </c>
      <c r="AT53" s="337">
        <f>IF(AS53="","",(AS53-AR53)/AR53)</f>
        <v>0.68777768148545182</v>
      </c>
      <c r="AV53" s="123"/>
      <c r="AW53" s="123"/>
    </row>
    <row r="54" spans="1:49" ht="20.100000000000001" customHeight="1" x14ac:dyDescent="0.25">
      <c r="A54" s="139" t="s">
        <v>76</v>
      </c>
      <c r="B54" s="24">
        <v>449.70000000000005</v>
      </c>
      <c r="C54" s="175">
        <v>201.03000000000003</v>
      </c>
      <c r="D54" s="175">
        <v>32.190000000000005</v>
      </c>
      <c r="E54" s="175">
        <v>433.89999999999986</v>
      </c>
      <c r="F54" s="175">
        <v>116.07000000000001</v>
      </c>
      <c r="G54" s="175">
        <v>102.54</v>
      </c>
      <c r="H54" s="175">
        <v>105.56000000000002</v>
      </c>
      <c r="I54" s="175">
        <v>10.379999999999999</v>
      </c>
      <c r="J54" s="175">
        <v>20.22</v>
      </c>
      <c r="K54" s="175">
        <v>269.05999999999989</v>
      </c>
      <c r="L54" s="175">
        <v>11.549999999999999</v>
      </c>
      <c r="M54" s="175">
        <v>229.1400000000001</v>
      </c>
      <c r="N54" s="137">
        <v>81.14</v>
      </c>
      <c r="O54" s="337">
        <f t="shared" si="56"/>
        <v>-0.64589334031596424</v>
      </c>
      <c r="Q54" s="127" t="s">
        <v>76</v>
      </c>
      <c r="R54" s="24">
        <v>85.614000000000019</v>
      </c>
      <c r="S54" s="175">
        <v>92.996999999999986</v>
      </c>
      <c r="T54" s="175">
        <v>30.552</v>
      </c>
      <c r="U54" s="175">
        <v>154.78400000000005</v>
      </c>
      <c r="V54" s="175">
        <v>82.786999999999978</v>
      </c>
      <c r="W54" s="175">
        <v>74.756</v>
      </c>
      <c r="X54" s="175">
        <v>80.057000000000002</v>
      </c>
      <c r="Y54" s="175">
        <v>55.018000000000008</v>
      </c>
      <c r="Z54" s="175">
        <v>24.623000000000001</v>
      </c>
      <c r="AA54" s="175">
        <v>122.39999999999998</v>
      </c>
      <c r="AB54" s="175">
        <v>30.440999999999995</v>
      </c>
      <c r="AC54" s="175">
        <v>199.78800000000004</v>
      </c>
      <c r="AD54" s="137">
        <v>163.68800000000005</v>
      </c>
      <c r="AE54" s="337">
        <f t="shared" si="57"/>
        <v>-0.18069153302500646</v>
      </c>
      <c r="AG54" s="143">
        <f t="shared" si="55"/>
        <v>1.9038025350233492</v>
      </c>
      <c r="AH54" s="178">
        <f t="shared" si="55"/>
        <v>4.6260259662736889</v>
      </c>
      <c r="AI54" s="178">
        <f t="shared" si="55"/>
        <v>9.4911463187325236</v>
      </c>
      <c r="AJ54" s="178">
        <f t="shared" si="55"/>
        <v>3.5672735653376373</v>
      </c>
      <c r="AK54" s="178">
        <f t="shared" si="55"/>
        <v>7.1325062462307205</v>
      </c>
      <c r="AL54" s="178">
        <f t="shared" si="55"/>
        <v>7.2904232494636236</v>
      </c>
      <c r="AM54" s="178">
        <f t="shared" si="55"/>
        <v>7.5840280409245917</v>
      </c>
      <c r="AN54" s="178">
        <f t="shared" si="55"/>
        <v>53.003853564547221</v>
      </c>
      <c r="AO54" s="178">
        <f t="shared" si="55"/>
        <v>12.177546983184966</v>
      </c>
      <c r="AP54" s="178">
        <f t="shared" si="55"/>
        <v>4.5491711885824735</v>
      </c>
      <c r="AQ54" s="178">
        <f t="shared" si="55"/>
        <v>26.355844155844153</v>
      </c>
      <c r="AR54" s="178">
        <f t="shared" si="55"/>
        <v>8.7190363969625544</v>
      </c>
      <c r="AS54" s="178">
        <f>(AD54/N54)*10</f>
        <v>20.173527236874541</v>
      </c>
      <c r="AT54" s="337">
        <f>IF(AS54="","",(AS54-AR54)/AR54)</f>
        <v>1.3137335731162196</v>
      </c>
      <c r="AV54" s="123"/>
      <c r="AW54" s="123"/>
    </row>
    <row r="55" spans="1:49" ht="20.100000000000001" customHeight="1" x14ac:dyDescent="0.25">
      <c r="A55" s="139" t="s">
        <v>77</v>
      </c>
      <c r="B55" s="24">
        <v>115.13000000000001</v>
      </c>
      <c r="C55" s="175">
        <v>87.89</v>
      </c>
      <c r="D55" s="175">
        <v>385.15999999999991</v>
      </c>
      <c r="E55" s="175">
        <v>4.24</v>
      </c>
      <c r="F55" s="175">
        <v>1094.3</v>
      </c>
      <c r="G55" s="175">
        <v>355.73999999999995</v>
      </c>
      <c r="H55" s="175">
        <v>257.62</v>
      </c>
      <c r="I55" s="175">
        <v>23.620000000000005</v>
      </c>
      <c r="J55" s="175">
        <v>291.12</v>
      </c>
      <c r="K55" s="175">
        <v>420.21999999999991</v>
      </c>
      <c r="L55" s="175">
        <v>106.44999999999997</v>
      </c>
      <c r="M55" s="175">
        <v>276.9199999999999</v>
      </c>
      <c r="N55" s="137">
        <v>511.11999999999989</v>
      </c>
      <c r="O55" s="337">
        <f t="shared" si="56"/>
        <v>0.84573161924021401</v>
      </c>
      <c r="Q55" s="127" t="s">
        <v>77</v>
      </c>
      <c r="R55" s="24">
        <v>36.316000000000003</v>
      </c>
      <c r="S55" s="175">
        <v>16.928000000000001</v>
      </c>
      <c r="T55" s="175">
        <v>146.25000000000003</v>
      </c>
      <c r="U55" s="175">
        <v>10.174000000000001</v>
      </c>
      <c r="V55" s="175">
        <v>189.64499999999995</v>
      </c>
      <c r="W55" s="175">
        <v>141.92499999999998</v>
      </c>
      <c r="X55" s="175">
        <v>147.154</v>
      </c>
      <c r="Y55" s="175">
        <v>82.36399999999999</v>
      </c>
      <c r="Z55" s="175">
        <v>196.86600000000001</v>
      </c>
      <c r="AA55" s="175">
        <v>168.61099999999996</v>
      </c>
      <c r="AB55" s="175">
        <v>50.588999999999999</v>
      </c>
      <c r="AC55" s="175">
        <v>769.01500000000044</v>
      </c>
      <c r="AD55" s="137">
        <v>338.37599999999992</v>
      </c>
      <c r="AE55" s="337">
        <f t="shared" si="57"/>
        <v>-0.55998777657132859</v>
      </c>
      <c r="AG55" s="143">
        <f t="shared" si="55"/>
        <v>3.1543472596195605</v>
      </c>
      <c r="AH55" s="178">
        <f t="shared" si="55"/>
        <v>1.9260439185345319</v>
      </c>
      <c r="AI55" s="178">
        <f t="shared" si="55"/>
        <v>3.7971232734448042</v>
      </c>
      <c r="AJ55" s="178">
        <f t="shared" si="55"/>
        <v>23.995283018867926</v>
      </c>
      <c r="AK55" s="178">
        <f t="shared" si="55"/>
        <v>1.7330256785159459</v>
      </c>
      <c r="AL55" s="178">
        <f t="shared" si="55"/>
        <v>3.9895710350255804</v>
      </c>
      <c r="AM55" s="178">
        <f t="shared" si="55"/>
        <v>5.7120565173511375</v>
      </c>
      <c r="AN55" s="178">
        <f t="shared" si="55"/>
        <v>34.870448772226915</v>
      </c>
      <c r="AO55" s="178">
        <f t="shared" si="55"/>
        <v>6.7623660346248968</v>
      </c>
      <c r="AP55" s="178">
        <f t="shared" si="55"/>
        <v>4.0124458616914946</v>
      </c>
      <c r="AQ55" s="178">
        <f t="shared" si="55"/>
        <v>4.7523720056364498</v>
      </c>
      <c r="AR55" s="178">
        <f t="shared" si="55"/>
        <v>27.770294669940803</v>
      </c>
      <c r="AS55" s="178">
        <f>(AD55/N55)*10</f>
        <v>6.6202848646110501</v>
      </c>
      <c r="AT55" s="337">
        <f>IF(AS55="","",(AS55-AR55)/AR55)</f>
        <v>-0.76160552333724429</v>
      </c>
      <c r="AV55" s="123"/>
      <c r="AW55" s="123"/>
    </row>
    <row r="56" spans="1:49" ht="20.100000000000001" customHeight="1" x14ac:dyDescent="0.25">
      <c r="A56" s="139" t="s">
        <v>78</v>
      </c>
      <c r="B56" s="24">
        <v>87.69</v>
      </c>
      <c r="C56" s="175">
        <v>193.86</v>
      </c>
      <c r="D56" s="175">
        <v>760.19999999999993</v>
      </c>
      <c r="E56" s="175">
        <v>201.37000000000003</v>
      </c>
      <c r="F56" s="175">
        <v>0.83</v>
      </c>
      <c r="G56" s="175">
        <v>312.90000000000003</v>
      </c>
      <c r="H56" s="175">
        <v>805.90999999999985</v>
      </c>
      <c r="I56" s="175">
        <v>97.779999999999973</v>
      </c>
      <c r="J56" s="175">
        <v>379.49</v>
      </c>
      <c r="K56" s="175">
        <v>205.07999999999998</v>
      </c>
      <c r="L56" s="175">
        <v>75.45999999999998</v>
      </c>
      <c r="M56" s="175">
        <v>81.110000000000014</v>
      </c>
      <c r="N56" s="137"/>
      <c r="O56" s="337" t="str">
        <f t="shared" si="56"/>
        <v/>
      </c>
      <c r="Q56" s="127" t="s">
        <v>78</v>
      </c>
      <c r="R56" s="24">
        <v>50.512</v>
      </c>
      <c r="S56" s="175">
        <v>76.984999999999985</v>
      </c>
      <c r="T56" s="175">
        <v>140.74100000000001</v>
      </c>
      <c r="U56" s="175">
        <v>108.19399999999999</v>
      </c>
      <c r="V56" s="175">
        <v>2.327</v>
      </c>
      <c r="W56" s="175">
        <v>108.241</v>
      </c>
      <c r="X56" s="175">
        <v>89.242999999999995</v>
      </c>
      <c r="Y56" s="175">
        <v>81.237000000000023</v>
      </c>
      <c r="Z56" s="175">
        <v>251.595</v>
      </c>
      <c r="AA56" s="175">
        <v>116.065</v>
      </c>
      <c r="AB56" s="175">
        <v>70.181000000000012</v>
      </c>
      <c r="AC56" s="175">
        <v>156.5320000000001</v>
      </c>
      <c r="AD56" s="137"/>
      <c r="AE56" s="337" t="str">
        <f t="shared" si="57"/>
        <v/>
      </c>
      <c r="AG56" s="143">
        <f t="shared" si="55"/>
        <v>5.7602919375071266</v>
      </c>
      <c r="AH56" s="178">
        <f t="shared" si="55"/>
        <v>3.9711647580728346</v>
      </c>
      <c r="AI56" s="178">
        <f t="shared" si="55"/>
        <v>1.8513680610365695</v>
      </c>
      <c r="AJ56" s="178">
        <f t="shared" si="55"/>
        <v>5.3728956646968253</v>
      </c>
      <c r="AK56" s="178">
        <f t="shared" si="55"/>
        <v>28.036144578313255</v>
      </c>
      <c r="AL56" s="178">
        <f t="shared" si="55"/>
        <v>3.4592841163310957</v>
      </c>
      <c r="AM56" s="178">
        <f t="shared" si="55"/>
        <v>1.1073569008946409</v>
      </c>
      <c r="AN56" s="178">
        <f t="shared" si="55"/>
        <v>8.3081407240744571</v>
      </c>
      <c r="AO56" s="178">
        <f t="shared" si="55"/>
        <v>6.629818967561727</v>
      </c>
      <c r="AP56" s="178">
        <f t="shared" si="55"/>
        <v>5.6594987322020671</v>
      </c>
      <c r="AQ56" s="178">
        <f t="shared" si="55"/>
        <v>9.3004240657301924</v>
      </c>
      <c r="AR56" s="178">
        <f t="shared" si="55"/>
        <v>19.298730119590687</v>
      </c>
      <c r="AS56" s="178"/>
      <c r="AT56" s="337"/>
      <c r="AV56" s="123"/>
      <c r="AW56" s="123"/>
    </row>
    <row r="57" spans="1:49" ht="20.100000000000001" customHeight="1" x14ac:dyDescent="0.25">
      <c r="A57" s="139" t="s">
        <v>79</v>
      </c>
      <c r="B57" s="24">
        <v>303.20000000000005</v>
      </c>
      <c r="C57" s="175">
        <v>239.99999999999997</v>
      </c>
      <c r="D57" s="175">
        <v>243.11000000000004</v>
      </c>
      <c r="E57" s="175">
        <v>240.37</v>
      </c>
      <c r="F57" s="175">
        <v>134.97000000000006</v>
      </c>
      <c r="G57" s="175">
        <v>337.20000000000005</v>
      </c>
      <c r="H57" s="175">
        <v>84.99</v>
      </c>
      <c r="I57" s="175">
        <v>171.96000000000004</v>
      </c>
      <c r="J57" s="175">
        <v>42.18</v>
      </c>
      <c r="K57" s="175">
        <v>176.78999999999996</v>
      </c>
      <c r="L57" s="175">
        <v>288.82999999999993</v>
      </c>
      <c r="M57" s="175">
        <v>91.440000000000012</v>
      </c>
      <c r="N57" s="137"/>
      <c r="O57" s="337" t="str">
        <f t="shared" si="56"/>
        <v/>
      </c>
      <c r="Q57" s="127" t="s">
        <v>79</v>
      </c>
      <c r="R57" s="24">
        <v>101.88200000000002</v>
      </c>
      <c r="S57" s="175">
        <v>208.25</v>
      </c>
      <c r="T57" s="175">
        <v>120.58900000000001</v>
      </c>
      <c r="U57" s="175">
        <v>63.236000000000004</v>
      </c>
      <c r="V57" s="175">
        <v>133.27200000000002</v>
      </c>
      <c r="W57" s="175">
        <v>88.903999999999996</v>
      </c>
      <c r="X57" s="175">
        <v>66.512999999999991</v>
      </c>
      <c r="Y57" s="175">
        <v>161.839</v>
      </c>
      <c r="Z57" s="175">
        <v>69.402000000000001</v>
      </c>
      <c r="AA57" s="175">
        <v>109.84300000000002</v>
      </c>
      <c r="AB57" s="175">
        <v>111.27</v>
      </c>
      <c r="AC57" s="175">
        <v>115.04100000000001</v>
      </c>
      <c r="AD57" s="137"/>
      <c r="AE57" s="337" t="str">
        <f t="shared" si="57"/>
        <v/>
      </c>
      <c r="AG57" s="143">
        <f t="shared" si="55"/>
        <v>3.3602242744063329</v>
      </c>
      <c r="AH57" s="178">
        <f t="shared" si="55"/>
        <v>8.6770833333333339</v>
      </c>
      <c r="AI57" s="178">
        <f t="shared" si="55"/>
        <v>4.960264900662251</v>
      </c>
      <c r="AJ57" s="178">
        <f t="shared" si="55"/>
        <v>2.6307775512751173</v>
      </c>
      <c r="AK57" s="178">
        <f t="shared" si="55"/>
        <v>9.8741942653923065</v>
      </c>
      <c r="AL57" s="178">
        <f t="shared" si="55"/>
        <v>2.636536180308422</v>
      </c>
      <c r="AM57" s="178">
        <f t="shared" si="55"/>
        <v>7.8259795270031765</v>
      </c>
      <c r="AN57" s="178">
        <f t="shared" si="55"/>
        <v>9.4114328913700831</v>
      </c>
      <c r="AO57" s="178">
        <f t="shared" si="55"/>
        <v>16.453769559032718</v>
      </c>
      <c r="AP57" s="178">
        <f t="shared" si="55"/>
        <v>6.2131907913343545</v>
      </c>
      <c r="AQ57" s="178">
        <f t="shared" si="55"/>
        <v>3.8524391510577165</v>
      </c>
      <c r="AR57" s="178">
        <f t="shared" si="55"/>
        <v>12.581036745406823</v>
      </c>
      <c r="AS57" s="178"/>
      <c r="AT57" s="337"/>
      <c r="AV57" s="123"/>
      <c r="AW57" s="123"/>
    </row>
    <row r="58" spans="1:49" ht="20.100000000000001" customHeight="1" x14ac:dyDescent="0.25">
      <c r="A58" s="139" t="s">
        <v>80</v>
      </c>
      <c r="B58" s="24">
        <v>733.11</v>
      </c>
      <c r="C58" s="175">
        <v>19</v>
      </c>
      <c r="D58" s="175">
        <v>777.31</v>
      </c>
      <c r="E58" s="175">
        <v>199.58</v>
      </c>
      <c r="F58" s="175">
        <v>112.44000000000001</v>
      </c>
      <c r="G58" s="175">
        <v>335.96999999999997</v>
      </c>
      <c r="H58" s="175">
        <v>208.92000000000002</v>
      </c>
      <c r="I58" s="175">
        <v>156.26000000000005</v>
      </c>
      <c r="J58" s="175">
        <v>103.26</v>
      </c>
      <c r="K58" s="175">
        <v>2.9099999999999993</v>
      </c>
      <c r="L58" s="175">
        <v>52.440000000000005</v>
      </c>
      <c r="M58" s="175">
        <v>49.300000000000004</v>
      </c>
      <c r="N58" s="137"/>
      <c r="O58" s="337" t="str">
        <f t="shared" si="56"/>
        <v/>
      </c>
      <c r="Q58" s="127" t="s">
        <v>80</v>
      </c>
      <c r="R58" s="24">
        <v>248.68200000000002</v>
      </c>
      <c r="S58" s="175">
        <v>13.135</v>
      </c>
      <c r="T58" s="175">
        <v>170.39499999999998</v>
      </c>
      <c r="U58" s="175">
        <v>85.355999999999995</v>
      </c>
      <c r="V58" s="175">
        <v>57.158000000000001</v>
      </c>
      <c r="W58" s="175">
        <v>62.073999999999998</v>
      </c>
      <c r="X58" s="175">
        <v>182.14699999999996</v>
      </c>
      <c r="Y58" s="175">
        <v>90.742000000000004</v>
      </c>
      <c r="Z58" s="175">
        <v>92.774000000000001</v>
      </c>
      <c r="AA58" s="175">
        <v>20.315999999999999</v>
      </c>
      <c r="AB58" s="175">
        <v>52.984999999999999</v>
      </c>
      <c r="AC58" s="175">
        <v>98.681000000000012</v>
      </c>
      <c r="AD58" s="137"/>
      <c r="AE58" s="337" t="str">
        <f t="shared" si="57"/>
        <v/>
      </c>
      <c r="AG58" s="143">
        <f t="shared" si="55"/>
        <v>3.3921512460613008</v>
      </c>
      <c r="AH58" s="178">
        <f t="shared" si="55"/>
        <v>6.9131578947368419</v>
      </c>
      <c r="AI58" s="178">
        <f t="shared" si="55"/>
        <v>2.1921112554836548</v>
      </c>
      <c r="AJ58" s="178">
        <f t="shared" si="55"/>
        <v>4.2767812406052705</v>
      </c>
      <c r="AK58" s="178">
        <f t="shared" si="55"/>
        <v>5.0834222696549265</v>
      </c>
      <c r="AL58" s="178">
        <f t="shared" si="55"/>
        <v>1.8476054409619906</v>
      </c>
      <c r="AM58" s="178">
        <f t="shared" si="55"/>
        <v>8.7185046907907306</v>
      </c>
      <c r="AN58" s="178">
        <f t="shared" si="55"/>
        <v>5.8071163445539478</v>
      </c>
      <c r="AO58" s="178">
        <f t="shared" si="55"/>
        <v>8.9845051326748013</v>
      </c>
      <c r="AP58" s="178">
        <f t="shared" si="55"/>
        <v>69.814432989690744</v>
      </c>
      <c r="AQ58" s="178">
        <f t="shared" si="55"/>
        <v>10.103928299008389</v>
      </c>
      <c r="AR58" s="178">
        <f t="shared" si="55"/>
        <v>20.016430020283977</v>
      </c>
      <c r="AS58" s="178"/>
      <c r="AT58" s="337"/>
      <c r="AV58" s="123"/>
      <c r="AW58" s="123"/>
    </row>
    <row r="59" spans="1:49" ht="20.100000000000001" customHeight="1" x14ac:dyDescent="0.25">
      <c r="A59" s="139" t="s">
        <v>81</v>
      </c>
      <c r="B59" s="24">
        <v>75.409999999999982</v>
      </c>
      <c r="C59" s="175">
        <v>202.55</v>
      </c>
      <c r="D59" s="175">
        <v>126.27000000000001</v>
      </c>
      <c r="E59" s="175">
        <v>192.72</v>
      </c>
      <c r="F59" s="175">
        <v>183.71</v>
      </c>
      <c r="G59" s="175">
        <v>506.25</v>
      </c>
      <c r="H59" s="175">
        <v>278.89</v>
      </c>
      <c r="I59" s="175">
        <v>2.5899999999999994</v>
      </c>
      <c r="J59" s="175">
        <v>285.61</v>
      </c>
      <c r="K59" s="175">
        <v>32.119999999999997</v>
      </c>
      <c r="L59" s="175">
        <v>108.60000000000004</v>
      </c>
      <c r="M59" s="175">
        <v>358.15000000000009</v>
      </c>
      <c r="N59" s="137"/>
      <c r="O59" s="337" t="str">
        <f t="shared" si="56"/>
        <v/>
      </c>
      <c r="Q59" s="127" t="s">
        <v>81</v>
      </c>
      <c r="R59" s="24">
        <v>26.283999999999999</v>
      </c>
      <c r="S59" s="175">
        <v>140.136</v>
      </c>
      <c r="T59" s="175">
        <v>62.427000000000007</v>
      </c>
      <c r="U59" s="175">
        <v>148.22899999999998</v>
      </c>
      <c r="V59" s="175">
        <v>99.02600000000001</v>
      </c>
      <c r="W59" s="175">
        <v>189.15099999999995</v>
      </c>
      <c r="X59" s="175">
        <v>114.91000000000001</v>
      </c>
      <c r="Y59" s="175">
        <v>15.391</v>
      </c>
      <c r="Z59" s="175">
        <v>141.86099999999999</v>
      </c>
      <c r="AA59" s="175">
        <v>88.779999999999987</v>
      </c>
      <c r="AB59" s="175">
        <v>72.782000000000011</v>
      </c>
      <c r="AC59" s="175">
        <v>256.71899999999999</v>
      </c>
      <c r="AD59" s="137"/>
      <c r="AE59" s="337" t="str">
        <f t="shared" si="57"/>
        <v/>
      </c>
      <c r="AG59" s="143">
        <f t="shared" si="55"/>
        <v>3.485479379392654</v>
      </c>
      <c r="AH59" s="178">
        <f t="shared" si="55"/>
        <v>6.9185880029622302</v>
      </c>
      <c r="AI59" s="178">
        <f t="shared" si="55"/>
        <v>4.9439296745070092</v>
      </c>
      <c r="AJ59" s="178">
        <f t="shared" si="55"/>
        <v>7.6914176006641757</v>
      </c>
      <c r="AK59" s="178">
        <f t="shared" si="55"/>
        <v>5.3903434761308588</v>
      </c>
      <c r="AL59" s="178">
        <f t="shared" si="55"/>
        <v>3.7363160493827152</v>
      </c>
      <c r="AM59" s="178">
        <f t="shared" si="55"/>
        <v>4.120262469073829</v>
      </c>
      <c r="AN59" s="178">
        <f t="shared" si="55"/>
        <v>59.42471042471044</v>
      </c>
      <c r="AO59" s="178">
        <f t="shared" si="55"/>
        <v>4.9669479359966386</v>
      </c>
      <c r="AP59" s="178">
        <f t="shared" si="55"/>
        <v>27.640099626400993</v>
      </c>
      <c r="AQ59" s="178">
        <f t="shared" si="55"/>
        <v>6.7018416206261495</v>
      </c>
      <c r="AR59" s="178">
        <f t="shared" si="55"/>
        <v>7.1679184699148379</v>
      </c>
      <c r="AS59" s="178"/>
      <c r="AT59" s="337"/>
      <c r="AV59" s="123"/>
      <c r="AW59" s="123"/>
    </row>
    <row r="60" spans="1:49" ht="20.100000000000001" customHeight="1" x14ac:dyDescent="0.25">
      <c r="A60" s="139" t="s">
        <v>82</v>
      </c>
      <c r="B60" s="24">
        <v>240.72</v>
      </c>
      <c r="C60" s="175">
        <v>303.53000000000003</v>
      </c>
      <c r="D60" s="175">
        <v>1.4</v>
      </c>
      <c r="E60" s="175">
        <v>199.3</v>
      </c>
      <c r="F60" s="175">
        <v>162.61000000000001</v>
      </c>
      <c r="G60" s="175">
        <v>265.22999999999996</v>
      </c>
      <c r="H60" s="175">
        <v>74.89</v>
      </c>
      <c r="I60" s="175">
        <v>2.6999999999999997</v>
      </c>
      <c r="J60" s="175">
        <v>243.41</v>
      </c>
      <c r="K60" s="175">
        <v>162.79000000000005</v>
      </c>
      <c r="L60" s="175">
        <v>163.68000000000006</v>
      </c>
      <c r="M60" s="175">
        <v>162.12</v>
      </c>
      <c r="N60" s="137"/>
      <c r="O60" s="337" t="str">
        <f t="shared" si="56"/>
        <v/>
      </c>
      <c r="Q60" s="127" t="s">
        <v>82</v>
      </c>
      <c r="R60" s="24">
        <v>80.941000000000003</v>
      </c>
      <c r="S60" s="175">
        <v>133.739</v>
      </c>
      <c r="T60" s="175">
        <v>0.89600000000000013</v>
      </c>
      <c r="U60" s="175">
        <v>99.911000000000001</v>
      </c>
      <c r="V60" s="175">
        <v>62.055999999999997</v>
      </c>
      <c r="W60" s="175">
        <v>42.978000000000009</v>
      </c>
      <c r="X60" s="175">
        <v>73.328000000000003</v>
      </c>
      <c r="Y60" s="175">
        <v>7.7379999999999995</v>
      </c>
      <c r="Z60" s="175">
        <v>45.496000000000002</v>
      </c>
      <c r="AA60" s="175">
        <v>116.032</v>
      </c>
      <c r="AB60" s="175">
        <v>123.81899999999997</v>
      </c>
      <c r="AC60" s="175">
        <v>149.98599999999999</v>
      </c>
      <c r="AD60" s="137"/>
      <c r="AE60" s="337" t="str">
        <f t="shared" si="57"/>
        <v/>
      </c>
      <c r="AG60" s="143">
        <f t="shared" si="55"/>
        <v>3.3624543037554004</v>
      </c>
      <c r="AH60" s="178">
        <f t="shared" si="55"/>
        <v>4.4061213059664608</v>
      </c>
      <c r="AI60" s="178">
        <f t="shared" si="55"/>
        <v>6.4000000000000012</v>
      </c>
      <c r="AJ60" s="178">
        <f t="shared" si="55"/>
        <v>5.0130958354239841</v>
      </c>
      <c r="AK60" s="178">
        <f t="shared" si="55"/>
        <v>3.816247463255642</v>
      </c>
      <c r="AL60" s="178">
        <f t="shared" si="55"/>
        <v>1.6204049315688276</v>
      </c>
      <c r="AM60" s="178">
        <f t="shared" si="55"/>
        <v>9.7914274268927759</v>
      </c>
      <c r="AN60" s="178">
        <f t="shared" si="55"/>
        <v>28.659259259259258</v>
      </c>
      <c r="AO60" s="178">
        <f t="shared" si="55"/>
        <v>1.8691097325500186</v>
      </c>
      <c r="AP60" s="178">
        <f t="shared" si="55"/>
        <v>7.1277105473309144</v>
      </c>
      <c r="AQ60" s="178">
        <f t="shared" si="55"/>
        <v>7.5646994134897314</v>
      </c>
      <c r="AR60" s="178">
        <f t="shared" si="55"/>
        <v>9.2515420676042428</v>
      </c>
      <c r="AS60" s="178"/>
      <c r="AT60" s="337"/>
      <c r="AV60" s="123"/>
      <c r="AW60" s="123"/>
    </row>
    <row r="61" spans="1:49" ht="20.100000000000001" customHeight="1" x14ac:dyDescent="0.25">
      <c r="A61" s="139" t="s">
        <v>83</v>
      </c>
      <c r="B61" s="24">
        <v>134.53000000000003</v>
      </c>
      <c r="C61" s="175">
        <v>176.85999999999999</v>
      </c>
      <c r="D61" s="175">
        <v>203.78999999999996</v>
      </c>
      <c r="E61" s="175">
        <v>75.959999999999994</v>
      </c>
      <c r="F61" s="175">
        <v>86.76</v>
      </c>
      <c r="G61" s="175">
        <v>338.64999999999992</v>
      </c>
      <c r="H61" s="175">
        <v>107.72999999999999</v>
      </c>
      <c r="I61" s="175">
        <v>189.56000000000003</v>
      </c>
      <c r="J61" s="175">
        <v>163.63999999999999</v>
      </c>
      <c r="K61" s="175">
        <v>115.14999999999999</v>
      </c>
      <c r="L61" s="175">
        <v>280.90999999999991</v>
      </c>
      <c r="M61" s="175">
        <v>287.72999999999973</v>
      </c>
      <c r="N61" s="137"/>
      <c r="O61" s="337" t="str">
        <f t="shared" si="56"/>
        <v/>
      </c>
      <c r="Q61" s="127" t="s">
        <v>83</v>
      </c>
      <c r="R61" s="24">
        <v>62.047999999999995</v>
      </c>
      <c r="S61" s="175">
        <v>49.418999999999997</v>
      </c>
      <c r="T61" s="175">
        <v>115.30700000000002</v>
      </c>
      <c r="U61" s="175">
        <v>48.548999999999999</v>
      </c>
      <c r="V61" s="175">
        <v>60.350999999999999</v>
      </c>
      <c r="W61" s="175">
        <v>250.62000000000003</v>
      </c>
      <c r="X61" s="175">
        <v>66.029999999999987</v>
      </c>
      <c r="Y61" s="175">
        <v>58.631000000000007</v>
      </c>
      <c r="Z61" s="175">
        <v>111.59399999999999</v>
      </c>
      <c r="AA61" s="175">
        <v>193.00300000000004</v>
      </c>
      <c r="AB61" s="175">
        <v>285.58600000000001</v>
      </c>
      <c r="AC61" s="175">
        <v>185.32599999999994</v>
      </c>
      <c r="AD61" s="137"/>
      <c r="AE61" s="337" t="str">
        <f t="shared" si="57"/>
        <v/>
      </c>
      <c r="AG61" s="143">
        <f t="shared" si="55"/>
        <v>4.6122054560321102</v>
      </c>
      <c r="AH61" s="178">
        <f t="shared" si="55"/>
        <v>2.7942440348298092</v>
      </c>
      <c r="AI61" s="178">
        <f t="shared" ref="AI61:AR63" si="58">IF(T61="","",(T61/D61)*10)</f>
        <v>5.6581284655773123</v>
      </c>
      <c r="AJ61" s="178">
        <f t="shared" si="58"/>
        <v>6.3913902053712492</v>
      </c>
      <c r="AK61" s="178">
        <f t="shared" si="58"/>
        <v>6.9560857538035954</v>
      </c>
      <c r="AL61" s="178">
        <f t="shared" si="58"/>
        <v>7.400561051232839</v>
      </c>
      <c r="AM61" s="178">
        <f t="shared" si="58"/>
        <v>6.129211918685602</v>
      </c>
      <c r="AN61" s="178">
        <f t="shared" si="58"/>
        <v>3.0930048533445875</v>
      </c>
      <c r="AO61" s="178">
        <f t="shared" si="58"/>
        <v>6.8194817892935706</v>
      </c>
      <c r="AP61" s="178">
        <f t="shared" si="58"/>
        <v>16.76100738167608</v>
      </c>
      <c r="AQ61" s="178">
        <f t="shared" si="58"/>
        <v>10.166459008223278</v>
      </c>
      <c r="AR61" s="178">
        <f t="shared" si="58"/>
        <v>6.4409689639592713</v>
      </c>
      <c r="AS61" s="178"/>
      <c r="AT61" s="337"/>
      <c r="AV61" s="123"/>
      <c r="AW61" s="123"/>
    </row>
    <row r="62" spans="1:49" ht="20.100000000000001" customHeight="1" thickBot="1" x14ac:dyDescent="0.3">
      <c r="A62" s="140" t="s">
        <v>84</v>
      </c>
      <c r="B62" s="26">
        <v>93.24</v>
      </c>
      <c r="C62" s="176">
        <v>124.46000000000001</v>
      </c>
      <c r="D62" s="176">
        <v>113.12</v>
      </c>
      <c r="E62" s="176">
        <v>110.57000000000001</v>
      </c>
      <c r="F62" s="176">
        <v>72.960000000000008</v>
      </c>
      <c r="G62" s="176">
        <v>208.45</v>
      </c>
      <c r="H62" s="176">
        <v>87.240000000000009</v>
      </c>
      <c r="I62" s="176">
        <v>106.97</v>
      </c>
      <c r="J62" s="176">
        <v>115.36</v>
      </c>
      <c r="K62" s="176">
        <v>163.49999999999997</v>
      </c>
      <c r="L62" s="176">
        <v>144.71999999999991</v>
      </c>
      <c r="M62" s="176">
        <v>71.05</v>
      </c>
      <c r="N62" s="141"/>
      <c r="O62" s="337" t="str">
        <f t="shared" si="56"/>
        <v/>
      </c>
      <c r="Q62" s="128" t="s">
        <v>84</v>
      </c>
      <c r="R62" s="24">
        <v>30.416</v>
      </c>
      <c r="S62" s="175">
        <v>47.312999999999995</v>
      </c>
      <c r="T62" s="175">
        <v>23.595999999999997</v>
      </c>
      <c r="U62" s="175">
        <v>78.717000000000013</v>
      </c>
      <c r="V62" s="175">
        <v>56.821999999999996</v>
      </c>
      <c r="W62" s="175">
        <v>94.972999999999999</v>
      </c>
      <c r="X62" s="175">
        <v>72.218000000000018</v>
      </c>
      <c r="Y62" s="175">
        <v>81.169000000000011</v>
      </c>
      <c r="Z62" s="175">
        <v>81.001999999999995</v>
      </c>
      <c r="AA62" s="175">
        <v>103.39299999999999</v>
      </c>
      <c r="AB62" s="175">
        <v>78.418999999999969</v>
      </c>
      <c r="AC62" s="175">
        <v>91.548000000000016</v>
      </c>
      <c r="AD62" s="411"/>
      <c r="AE62" s="337" t="str">
        <f t="shared" si="57"/>
        <v/>
      </c>
      <c r="AG62" s="143">
        <f t="shared" si="55"/>
        <v>3.2621192621192625</v>
      </c>
      <c r="AH62" s="178">
        <f t="shared" si="55"/>
        <v>3.8014623172103477</v>
      </c>
      <c r="AI62" s="178">
        <f t="shared" si="58"/>
        <v>2.0859264497878356</v>
      </c>
      <c r="AJ62" s="178">
        <f t="shared" si="58"/>
        <v>7.1192005064664921</v>
      </c>
      <c r="AK62" s="178">
        <f t="shared" si="58"/>
        <v>7.7881030701754375</v>
      </c>
      <c r="AL62" s="178">
        <f t="shared" si="58"/>
        <v>4.5561525545694419</v>
      </c>
      <c r="AM62" s="178">
        <f t="shared" si="58"/>
        <v>8.2780834479596539</v>
      </c>
      <c r="AN62" s="178">
        <f t="shared" si="58"/>
        <v>7.588015331401329</v>
      </c>
      <c r="AO62" s="178">
        <f t="shared" si="58"/>
        <v>7.0216712898751732</v>
      </c>
      <c r="AP62" s="178">
        <f t="shared" si="58"/>
        <v>6.3237308868501527</v>
      </c>
      <c r="AQ62" s="178">
        <f t="shared" si="58"/>
        <v>5.4186705362078502</v>
      </c>
      <c r="AR62" s="178">
        <f t="shared" si="58"/>
        <v>12.885010555946518</v>
      </c>
      <c r="AS62" s="178"/>
      <c r="AT62" s="337"/>
      <c r="AV62" s="123"/>
      <c r="AW62" s="123"/>
    </row>
    <row r="63" spans="1:49" ht="20.100000000000001" customHeight="1" thickBot="1" x14ac:dyDescent="0.3">
      <c r="A63" s="41" t="str">
        <f>A19</f>
        <v>jan-maio</v>
      </c>
      <c r="B63" s="193">
        <f>SUM(B51:B55)</f>
        <v>1075.6600000000001</v>
      </c>
      <c r="C63" s="194">
        <f t="shared" ref="C63:N63" si="59">SUM(C51:C55)</f>
        <v>1313.71</v>
      </c>
      <c r="D63" s="194">
        <f t="shared" si="59"/>
        <v>867.9899999999999</v>
      </c>
      <c r="E63" s="194">
        <f t="shared" si="59"/>
        <v>2016.7799999999997</v>
      </c>
      <c r="F63" s="194">
        <f t="shared" si="59"/>
        <v>1833.56</v>
      </c>
      <c r="G63" s="194">
        <f t="shared" si="59"/>
        <v>714.9</v>
      </c>
      <c r="H63" s="194">
        <f t="shared" si="59"/>
        <v>641.29</v>
      </c>
      <c r="I63" s="194">
        <f t="shared" si="59"/>
        <v>716.05000000000007</v>
      </c>
      <c r="J63" s="194">
        <f t="shared" si="59"/>
        <v>674.74</v>
      </c>
      <c r="K63" s="194">
        <f t="shared" si="59"/>
        <v>1014.1199999999998</v>
      </c>
      <c r="L63" s="194">
        <f t="shared" si="59"/>
        <v>784.58999999999992</v>
      </c>
      <c r="M63" s="194">
        <f t="shared" si="59"/>
        <v>929.39999999999986</v>
      </c>
      <c r="N63" s="195">
        <f t="shared" si="59"/>
        <v>1211.0699999999997</v>
      </c>
      <c r="O63" s="407">
        <f t="shared" si="56"/>
        <v>0.30306649451258866</v>
      </c>
      <c r="Q63" s="127"/>
      <c r="R63" s="193">
        <f>SUM(R51:R55)</f>
        <v>298.67100000000005</v>
      </c>
      <c r="S63" s="194">
        <f t="shared" ref="S63:AD63" si="60">SUM(S51:S55)</f>
        <v>501.37199999999996</v>
      </c>
      <c r="T63" s="194">
        <f t="shared" si="60"/>
        <v>388.786</v>
      </c>
      <c r="U63" s="194">
        <f t="shared" si="60"/>
        <v>397.87400000000002</v>
      </c>
      <c r="V63" s="194">
        <f t="shared" si="60"/>
        <v>539.00799999999992</v>
      </c>
      <c r="W63" s="194">
        <f t="shared" si="60"/>
        <v>346.26099999999997</v>
      </c>
      <c r="X63" s="194">
        <f t="shared" si="60"/>
        <v>457.161</v>
      </c>
      <c r="Y63" s="194">
        <f t="shared" si="60"/>
        <v>530.45300000000009</v>
      </c>
      <c r="Z63" s="194">
        <f t="shared" si="60"/>
        <v>528.94000000000005</v>
      </c>
      <c r="AA63" s="194">
        <f t="shared" si="60"/>
        <v>716.44299999999987</v>
      </c>
      <c r="AB63" s="194">
        <f t="shared" si="60"/>
        <v>1113.048</v>
      </c>
      <c r="AC63" s="194">
        <f t="shared" si="60"/>
        <v>1349.8460000000005</v>
      </c>
      <c r="AD63" s="195">
        <f t="shared" si="60"/>
        <v>1134.4390000000001</v>
      </c>
      <c r="AE63" s="407">
        <f t="shared" si="57"/>
        <v>-0.15957894456108349</v>
      </c>
      <c r="AG63" s="198">
        <f t="shared" si="55"/>
        <v>2.7766301619470841</v>
      </c>
      <c r="AH63" s="199">
        <f t="shared" si="55"/>
        <v>3.816458731379071</v>
      </c>
      <c r="AI63" s="199">
        <f t="shared" si="58"/>
        <v>4.4791529856334753</v>
      </c>
      <c r="AJ63" s="199">
        <f t="shared" si="58"/>
        <v>1.9728180565059159</v>
      </c>
      <c r="AK63" s="199">
        <f t="shared" si="58"/>
        <v>2.9396801849953089</v>
      </c>
      <c r="AL63" s="199">
        <f t="shared" si="58"/>
        <v>4.8434885998041679</v>
      </c>
      <c r="AM63" s="199">
        <f t="shared" si="58"/>
        <v>7.1287716945531665</v>
      </c>
      <c r="AN63" s="199">
        <f t="shared" si="58"/>
        <v>7.4080441309964398</v>
      </c>
      <c r="AO63" s="199">
        <f t="shared" si="58"/>
        <v>7.8391676794024363</v>
      </c>
      <c r="AP63" s="199">
        <f t="shared" si="58"/>
        <v>7.0646767640910344</v>
      </c>
      <c r="AQ63" s="199">
        <f t="shared" si="58"/>
        <v>14.186364852980539</v>
      </c>
      <c r="AR63" s="199">
        <f t="shared" si="58"/>
        <v>14.523843339789117</v>
      </c>
      <c r="AS63" s="199">
        <f>IF(AD63="","",(AD63/N63)*10)</f>
        <v>9.3672454936543748</v>
      </c>
      <c r="AT63" s="407">
        <f t="shared" ref="AT63:AT67" si="61">IF(AS63="","",(AS63-AR63)/AR63)</f>
        <v>-0.35504361521222627</v>
      </c>
      <c r="AV63" s="123"/>
      <c r="AW63" s="123"/>
    </row>
    <row r="64" spans="1:49" ht="20.100000000000001" customHeight="1" x14ac:dyDescent="0.25">
      <c r="A64" s="139" t="s">
        <v>85</v>
      </c>
      <c r="B64" s="24">
        <f>SUM(B51:B53)</f>
        <v>510.83</v>
      </c>
      <c r="C64" s="175">
        <f>SUM(C51:C53)</f>
        <v>1024.79</v>
      </c>
      <c r="D64" s="175">
        <f>SUM(D51:D53)</f>
        <v>450.64</v>
      </c>
      <c r="E64" s="175">
        <f t="shared" ref="E64:N64" si="62">SUM(E51:E53)</f>
        <v>1578.6399999999999</v>
      </c>
      <c r="F64" s="175">
        <f t="shared" si="62"/>
        <v>623.19000000000005</v>
      </c>
      <c r="G64" s="175">
        <f t="shared" si="62"/>
        <v>256.62</v>
      </c>
      <c r="H64" s="175">
        <f t="shared" si="62"/>
        <v>278.10999999999996</v>
      </c>
      <c r="I64" s="175">
        <f t="shared" si="62"/>
        <v>682.05000000000007</v>
      </c>
      <c r="J64" s="175">
        <f t="shared" si="62"/>
        <v>363.4</v>
      </c>
      <c r="K64" s="175">
        <f t="shared" si="62"/>
        <v>324.84000000000003</v>
      </c>
      <c r="L64" s="175">
        <f t="shared" si="62"/>
        <v>666.59</v>
      </c>
      <c r="M64" s="175">
        <f t="shared" si="62"/>
        <v>423.33999999999992</v>
      </c>
      <c r="N64" s="175">
        <f t="shared" si="62"/>
        <v>618.80999999999983</v>
      </c>
      <c r="O64" s="407">
        <f t="shared" si="56"/>
        <v>0.46173288609628182</v>
      </c>
      <c r="Q64" s="126" t="s">
        <v>85</v>
      </c>
      <c r="R64" s="24">
        <f>SUM(R51:R53)</f>
        <v>176.74100000000001</v>
      </c>
      <c r="S64" s="175">
        <f t="shared" ref="S64:AD64" si="63">SUM(S51:S53)</f>
        <v>391.447</v>
      </c>
      <c r="T64" s="175">
        <f t="shared" si="63"/>
        <v>211.98399999999998</v>
      </c>
      <c r="U64" s="175">
        <f t="shared" si="63"/>
        <v>232.916</v>
      </c>
      <c r="V64" s="175">
        <f t="shared" si="63"/>
        <v>266.57599999999996</v>
      </c>
      <c r="W64" s="175">
        <f t="shared" si="63"/>
        <v>129.57999999999998</v>
      </c>
      <c r="X64" s="175">
        <f t="shared" si="63"/>
        <v>229.95</v>
      </c>
      <c r="Y64" s="175">
        <f t="shared" si="63"/>
        <v>393.07100000000003</v>
      </c>
      <c r="Z64" s="175">
        <f t="shared" si="63"/>
        <v>307.45100000000002</v>
      </c>
      <c r="AA64" s="175">
        <f t="shared" si="63"/>
        <v>425.43199999999996</v>
      </c>
      <c r="AB64" s="175">
        <f t="shared" si="63"/>
        <v>1032.018</v>
      </c>
      <c r="AC64" s="175">
        <f t="shared" si="63"/>
        <v>381.04300000000006</v>
      </c>
      <c r="AD64" s="175">
        <f t="shared" si="63"/>
        <v>632.375</v>
      </c>
      <c r="AE64" s="407">
        <f t="shared" si="57"/>
        <v>0.65958960012387025</v>
      </c>
      <c r="AG64" s="142">
        <f t="shared" si="55"/>
        <v>3.4598790204177519</v>
      </c>
      <c r="AH64" s="177">
        <f t="shared" si="55"/>
        <v>3.819777710555333</v>
      </c>
      <c r="AI64" s="177">
        <f t="shared" si="55"/>
        <v>4.7040653293094268</v>
      </c>
      <c r="AJ64" s="177">
        <f t="shared" si="55"/>
        <v>1.4754218821263874</v>
      </c>
      <c r="AK64" s="177">
        <f t="shared" si="55"/>
        <v>4.2776039410131732</v>
      </c>
      <c r="AL64" s="177">
        <f t="shared" si="55"/>
        <v>5.0494895175746235</v>
      </c>
      <c r="AM64" s="177">
        <f t="shared" si="55"/>
        <v>8.2683110999244906</v>
      </c>
      <c r="AN64" s="177">
        <f t="shared" si="55"/>
        <v>5.7630818854922659</v>
      </c>
      <c r="AO64" s="177">
        <f t="shared" si="55"/>
        <v>8.4604017611447464</v>
      </c>
      <c r="AP64" s="177">
        <f t="shared" si="55"/>
        <v>13.096662972540326</v>
      </c>
      <c r="AQ64" s="177">
        <f t="shared" si="55"/>
        <v>15.482050435800117</v>
      </c>
      <c r="AR64" s="177">
        <f t="shared" si="55"/>
        <v>9.0008740019842239</v>
      </c>
      <c r="AS64" s="177">
        <f t="shared" si="55"/>
        <v>10.219211066401645</v>
      </c>
      <c r="AT64" s="407">
        <f t="shared" si="61"/>
        <v>0.13535764017459204</v>
      </c>
    </row>
    <row r="65" spans="1:46" ht="20.100000000000001" customHeight="1" x14ac:dyDescent="0.25">
      <c r="A65" s="139" t="s">
        <v>86</v>
      </c>
      <c r="B65" s="24">
        <f>SUM(B54:B56)</f>
        <v>652.52</v>
      </c>
      <c r="C65" s="175">
        <f>SUM(C54:C56)</f>
        <v>482.78000000000003</v>
      </c>
      <c r="D65" s="175">
        <f>SUM(D54:D56)</f>
        <v>1177.5499999999997</v>
      </c>
      <c r="E65" s="175">
        <f t="shared" ref="E65:M65" si="64">SUM(E54:E56)</f>
        <v>639.50999999999988</v>
      </c>
      <c r="F65" s="175">
        <f t="shared" si="64"/>
        <v>1211.1999999999998</v>
      </c>
      <c r="G65" s="175">
        <f t="shared" si="64"/>
        <v>771.18000000000006</v>
      </c>
      <c r="H65" s="175">
        <f t="shared" si="64"/>
        <v>1169.0899999999999</v>
      </c>
      <c r="I65" s="175">
        <f t="shared" si="64"/>
        <v>131.77999999999997</v>
      </c>
      <c r="J65" s="175">
        <f t="shared" si="64"/>
        <v>690.83</v>
      </c>
      <c r="K65" s="175">
        <f t="shared" si="64"/>
        <v>894.35999999999967</v>
      </c>
      <c r="L65" s="175">
        <f t="shared" si="64"/>
        <v>193.45999999999995</v>
      </c>
      <c r="M65" s="175">
        <f t="shared" si="64"/>
        <v>587.17000000000007</v>
      </c>
      <c r="N65" s="175" t="str">
        <f>IF(N56="","",SUM(N54:N56))</f>
        <v/>
      </c>
      <c r="O65" s="337" t="str">
        <f t="shared" si="56"/>
        <v/>
      </c>
      <c r="Q65" s="127" t="s">
        <v>86</v>
      </c>
      <c r="R65" s="24">
        <f>SUM(R54:R56)</f>
        <v>172.44200000000001</v>
      </c>
      <c r="S65" s="175">
        <f t="shared" ref="S65:AC65" si="65">SUM(S54:S56)</f>
        <v>186.90999999999997</v>
      </c>
      <c r="T65" s="175">
        <f t="shared" si="65"/>
        <v>317.54300000000001</v>
      </c>
      <c r="U65" s="175">
        <f t="shared" si="65"/>
        <v>273.15200000000004</v>
      </c>
      <c r="V65" s="175">
        <f t="shared" si="65"/>
        <v>274.7589999999999</v>
      </c>
      <c r="W65" s="175">
        <f t="shared" si="65"/>
        <v>324.92199999999997</v>
      </c>
      <c r="X65" s="175">
        <f t="shared" si="65"/>
        <v>316.45400000000001</v>
      </c>
      <c r="Y65" s="175">
        <f t="shared" si="65"/>
        <v>218.61900000000003</v>
      </c>
      <c r="Z65" s="175">
        <f t="shared" si="65"/>
        <v>473.084</v>
      </c>
      <c r="AA65" s="175">
        <f t="shared" si="65"/>
        <v>407.07599999999996</v>
      </c>
      <c r="AB65" s="175">
        <f t="shared" si="65"/>
        <v>151.21100000000001</v>
      </c>
      <c r="AC65" s="175">
        <f t="shared" si="65"/>
        <v>1125.3350000000005</v>
      </c>
      <c r="AD65" s="175"/>
      <c r="AE65" s="337"/>
      <c r="AG65" s="143">
        <f t="shared" si="55"/>
        <v>2.6427082694783306</v>
      </c>
      <c r="AH65" s="178">
        <f t="shared" si="55"/>
        <v>3.8715356891337658</v>
      </c>
      <c r="AI65" s="178">
        <f t="shared" si="55"/>
        <v>2.6966413315782778</v>
      </c>
      <c r="AJ65" s="178">
        <f t="shared" si="55"/>
        <v>4.2712701912401698</v>
      </c>
      <c r="AK65" s="178">
        <f t="shared" si="55"/>
        <v>2.2684857992073972</v>
      </c>
      <c r="AL65" s="178">
        <f t="shared" si="55"/>
        <v>4.2133094737934069</v>
      </c>
      <c r="AM65" s="178">
        <f t="shared" si="55"/>
        <v>2.7068403630173901</v>
      </c>
      <c r="AN65" s="178">
        <f t="shared" si="55"/>
        <v>16.589694946122332</v>
      </c>
      <c r="AO65" s="178">
        <f t="shared" si="55"/>
        <v>6.8480523428339826</v>
      </c>
      <c r="AP65" s="178">
        <f t="shared" si="55"/>
        <v>4.5515899637729786</v>
      </c>
      <c r="AQ65" s="178">
        <f t="shared" si="55"/>
        <v>7.8161377028843191</v>
      </c>
      <c r="AR65" s="178">
        <f t="shared" si="55"/>
        <v>19.165403545821491</v>
      </c>
      <c r="AS65" s="178"/>
      <c r="AT65" s="337"/>
    </row>
    <row r="66" spans="1:46" ht="20.100000000000001" customHeight="1" x14ac:dyDescent="0.25">
      <c r="A66" s="139" t="s">
        <v>87</v>
      </c>
      <c r="B66" s="24">
        <f>SUM(B57:B59)</f>
        <v>1111.72</v>
      </c>
      <c r="C66" s="175">
        <f>SUM(C57:C59)</f>
        <v>461.55</v>
      </c>
      <c r="D66" s="175">
        <f>SUM(D57:D59)</f>
        <v>1146.69</v>
      </c>
      <c r="E66" s="175">
        <f t="shared" ref="E66:M66" si="66">SUM(E57:E59)</f>
        <v>632.67000000000007</v>
      </c>
      <c r="F66" s="175">
        <f t="shared" si="66"/>
        <v>431.12000000000012</v>
      </c>
      <c r="G66" s="175">
        <f t="shared" si="66"/>
        <v>1179.42</v>
      </c>
      <c r="H66" s="175">
        <f t="shared" si="66"/>
        <v>572.79999999999995</v>
      </c>
      <c r="I66" s="175">
        <f t="shared" si="66"/>
        <v>330.81000000000006</v>
      </c>
      <c r="J66" s="175">
        <f t="shared" si="66"/>
        <v>431.05</v>
      </c>
      <c r="K66" s="175">
        <f t="shared" si="66"/>
        <v>211.81999999999996</v>
      </c>
      <c r="L66" s="175">
        <f t="shared" si="66"/>
        <v>449.86999999999995</v>
      </c>
      <c r="M66" s="175">
        <f t="shared" si="66"/>
        <v>498.8900000000001</v>
      </c>
      <c r="N66" s="175" t="str">
        <f>IF(N57="","",SUM(N55:N57))</f>
        <v/>
      </c>
      <c r="O66" s="337" t="str">
        <f t="shared" si="56"/>
        <v/>
      </c>
      <c r="Q66" s="127" t="s">
        <v>87</v>
      </c>
      <c r="R66" s="24">
        <f>SUM(R57:R59)</f>
        <v>376.84800000000001</v>
      </c>
      <c r="S66" s="175">
        <f t="shared" ref="S66:AC66" si="67">SUM(S57:S59)</f>
        <v>361.52099999999996</v>
      </c>
      <c r="T66" s="175">
        <f t="shared" si="67"/>
        <v>353.411</v>
      </c>
      <c r="U66" s="175">
        <f t="shared" si="67"/>
        <v>296.82099999999997</v>
      </c>
      <c r="V66" s="175">
        <f t="shared" si="67"/>
        <v>289.45600000000002</v>
      </c>
      <c r="W66" s="175">
        <f t="shared" si="67"/>
        <v>340.12899999999996</v>
      </c>
      <c r="X66" s="175">
        <f t="shared" si="67"/>
        <v>363.57</v>
      </c>
      <c r="Y66" s="175">
        <f t="shared" si="67"/>
        <v>267.97200000000004</v>
      </c>
      <c r="Z66" s="175">
        <f t="shared" si="67"/>
        <v>304.03699999999998</v>
      </c>
      <c r="AA66" s="175">
        <f t="shared" si="67"/>
        <v>218.93900000000002</v>
      </c>
      <c r="AB66" s="175">
        <f t="shared" si="67"/>
        <v>237.03700000000001</v>
      </c>
      <c r="AC66" s="175">
        <f t="shared" si="67"/>
        <v>470.44100000000003</v>
      </c>
      <c r="AD66" s="175"/>
      <c r="AE66" s="337"/>
      <c r="AG66" s="143">
        <f t="shared" si="55"/>
        <v>3.3897744036268125</v>
      </c>
      <c r="AH66" s="178">
        <f t="shared" si="55"/>
        <v>7.8327591810204735</v>
      </c>
      <c r="AI66" s="178">
        <f t="shared" si="55"/>
        <v>3.0820099590996692</v>
      </c>
      <c r="AJ66" s="178">
        <f t="shared" si="55"/>
        <v>4.691561161426967</v>
      </c>
      <c r="AK66" s="178">
        <f t="shared" si="55"/>
        <v>6.7140471330488012</v>
      </c>
      <c r="AL66" s="178">
        <f t="shared" si="55"/>
        <v>2.883866646317681</v>
      </c>
      <c r="AM66" s="178">
        <f t="shared" si="55"/>
        <v>6.3472416201117321</v>
      </c>
      <c r="AN66" s="178">
        <f t="shared" si="55"/>
        <v>8.1004806384329378</v>
      </c>
      <c r="AO66" s="178">
        <f t="shared" si="55"/>
        <v>7.0534044774388116</v>
      </c>
      <c r="AP66" s="178">
        <f t="shared" si="55"/>
        <v>10.33608724388632</v>
      </c>
      <c r="AQ66" s="178">
        <f t="shared" si="55"/>
        <v>5.2690110476359839</v>
      </c>
      <c r="AR66" s="178">
        <f t="shared" si="55"/>
        <v>9.4297540539998774</v>
      </c>
      <c r="AS66" s="178"/>
      <c r="AT66" s="337"/>
    </row>
    <row r="67" spans="1:46" ht="20.100000000000001" customHeight="1" thickBot="1" x14ac:dyDescent="0.3">
      <c r="A67" s="140" t="s">
        <v>88</v>
      </c>
      <c r="B67" s="26">
        <f>SUM(B60:B62)</f>
        <v>468.49</v>
      </c>
      <c r="C67" s="176">
        <f>SUM(C60:C62)</f>
        <v>604.85</v>
      </c>
      <c r="D67" s="176">
        <f>IF(D62="","",SUM(D60:D62))</f>
        <v>318.30999999999995</v>
      </c>
      <c r="E67" s="176">
        <f t="shared" ref="E67:N67" si="68">IF(E62="","",SUM(E60:E62))</f>
        <v>385.83</v>
      </c>
      <c r="F67" s="176">
        <f t="shared" si="68"/>
        <v>322.33000000000004</v>
      </c>
      <c r="G67" s="176">
        <f t="shared" si="68"/>
        <v>812.32999999999993</v>
      </c>
      <c r="H67" s="176">
        <f t="shared" si="68"/>
        <v>269.86</v>
      </c>
      <c r="I67" s="176">
        <f t="shared" si="68"/>
        <v>299.23</v>
      </c>
      <c r="J67" s="176">
        <f t="shared" si="68"/>
        <v>522.41</v>
      </c>
      <c r="K67" s="176">
        <f t="shared" si="68"/>
        <v>441.44000000000005</v>
      </c>
      <c r="L67" s="176">
        <f t="shared" si="68"/>
        <v>589.30999999999995</v>
      </c>
      <c r="M67" s="176">
        <f t="shared" si="68"/>
        <v>520.89999999999975</v>
      </c>
      <c r="N67" s="176" t="str">
        <f t="shared" si="68"/>
        <v/>
      </c>
      <c r="O67" s="349" t="str">
        <f t="shared" si="56"/>
        <v/>
      </c>
      <c r="Q67" s="128" t="s">
        <v>88</v>
      </c>
      <c r="R67" s="26">
        <f>SUM(R60:R62)</f>
        <v>173.405</v>
      </c>
      <c r="S67" s="176">
        <f t="shared" ref="S67:AC67" si="69">SUM(S60:S62)</f>
        <v>230.471</v>
      </c>
      <c r="T67" s="176">
        <f t="shared" si="69"/>
        <v>139.79900000000001</v>
      </c>
      <c r="U67" s="176">
        <f t="shared" si="69"/>
        <v>227.17700000000002</v>
      </c>
      <c r="V67" s="176">
        <f t="shared" si="69"/>
        <v>179.22899999999998</v>
      </c>
      <c r="W67" s="176">
        <f t="shared" si="69"/>
        <v>388.57100000000008</v>
      </c>
      <c r="X67" s="176">
        <f t="shared" si="69"/>
        <v>211.57600000000002</v>
      </c>
      <c r="Y67" s="176">
        <f t="shared" si="69"/>
        <v>147.53800000000001</v>
      </c>
      <c r="Z67" s="176">
        <f t="shared" si="69"/>
        <v>238.09199999999998</v>
      </c>
      <c r="AA67" s="176">
        <f t="shared" si="69"/>
        <v>412.428</v>
      </c>
      <c r="AB67" s="176">
        <f t="shared" si="69"/>
        <v>487.82399999999996</v>
      </c>
      <c r="AC67" s="176">
        <f t="shared" si="69"/>
        <v>426.8599999999999</v>
      </c>
      <c r="AD67" s="176"/>
      <c r="AE67" s="349"/>
      <c r="AG67" s="144">
        <f t="shared" ref="AG67:AH67" si="70">(R67/B67)*10</f>
        <v>3.7013596875066703</v>
      </c>
      <c r="AH67" s="179">
        <f t="shared" si="70"/>
        <v>3.8103827395221956</v>
      </c>
      <c r="AI67" s="179">
        <f t="shared" ref="AI67:AS67" si="71">IF(T62="","",(T67/D67)*10)</f>
        <v>4.3919135434010883</v>
      </c>
      <c r="AJ67" s="179">
        <f t="shared" si="71"/>
        <v>5.8880076717725425</v>
      </c>
      <c r="AK67" s="179">
        <f t="shared" si="71"/>
        <v>5.5604194459094707</v>
      </c>
      <c r="AL67" s="179">
        <f t="shared" si="71"/>
        <v>4.7834131449041664</v>
      </c>
      <c r="AM67" s="179">
        <f t="shared" si="71"/>
        <v>7.840213444008004</v>
      </c>
      <c r="AN67" s="179">
        <f t="shared" si="71"/>
        <v>4.9305885105103098</v>
      </c>
      <c r="AO67" s="179">
        <f t="shared" si="71"/>
        <v>4.5575697249286957</v>
      </c>
      <c r="AP67" s="179">
        <f t="shared" si="71"/>
        <v>9.3427872417542588</v>
      </c>
      <c r="AQ67" s="179">
        <f t="shared" si="71"/>
        <v>8.2778843053740818</v>
      </c>
      <c r="AR67" s="179">
        <f t="shared" si="71"/>
        <v>8.1946630831253628</v>
      </c>
      <c r="AS67" s="179" t="str">
        <f t="shared" si="71"/>
        <v/>
      </c>
      <c r="AT67" s="349" t="str">
        <f t="shared" si="61"/>
        <v/>
      </c>
    </row>
    <row r="69" spans="1:46" x14ac:dyDescent="0.25"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</row>
    <row r="70" spans="1:46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</sheetData>
  <mergeCells count="24">
    <mergeCell ref="AG48:AS48"/>
    <mergeCell ref="AT48:AT49"/>
    <mergeCell ref="A48:A49"/>
    <mergeCell ref="B48:N48"/>
    <mergeCell ref="O48:O49"/>
    <mergeCell ref="Q48:Q49"/>
    <mergeCell ref="R48:AD48"/>
    <mergeCell ref="AE48:AE49"/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R42:AC45 B64:M67 R64:AC67 R20:AB23 B21:N23 B20:M20 AC20:AC23 M42:M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style="49" customWidth="1"/>
    <col min="8" max="8" width="1.85546875" customWidth="1"/>
    <col min="11" max="12" width="9.140625" customWidth="1"/>
    <col min="13" max="13" width="10.85546875" style="49" customWidth="1"/>
    <col min="14" max="14" width="1.85546875" customWidth="1"/>
    <col min="16" max="16" width="9.140625" style="40"/>
    <col min="17" max="17" width="10.85546875" style="49" customWidth="1"/>
  </cols>
  <sheetData>
    <row r="1" spans="1:20" ht="15.75" x14ac:dyDescent="0.25">
      <c r="A1" s="5" t="s">
        <v>24</v>
      </c>
    </row>
    <row r="3" spans="1:20" ht="8.25" customHeight="1" thickBot="1" x14ac:dyDescent="0.3">
      <c r="Q3" s="63"/>
    </row>
    <row r="4" spans="1:20" x14ac:dyDescent="0.25">
      <c r="A4" s="437" t="s">
        <v>3</v>
      </c>
      <c r="B4" s="455"/>
      <c r="C4" s="458" t="s">
        <v>1</v>
      </c>
      <c r="D4" s="454"/>
      <c r="E4" s="449" t="s">
        <v>104</v>
      </c>
      <c r="F4" s="449"/>
      <c r="G4" s="148" t="s">
        <v>0</v>
      </c>
      <c r="I4" s="450">
        <v>1000</v>
      </c>
      <c r="J4" s="449"/>
      <c r="K4" s="461" t="s">
        <v>104</v>
      </c>
      <c r="L4" s="462"/>
      <c r="M4" s="148" t="s">
        <v>0</v>
      </c>
      <c r="O4" s="448" t="s">
        <v>22</v>
      </c>
      <c r="P4" s="449"/>
      <c r="Q4" s="148" t="s">
        <v>0</v>
      </c>
    </row>
    <row r="5" spans="1:20" x14ac:dyDescent="0.25">
      <c r="A5" s="456"/>
      <c r="B5" s="457"/>
      <c r="C5" s="459" t="s">
        <v>153</v>
      </c>
      <c r="D5" s="447"/>
      <c r="E5" s="451" t="str">
        <f>C5</f>
        <v>jan-maio</v>
      </c>
      <c r="F5" s="451"/>
      <c r="G5" s="149" t="s">
        <v>133</v>
      </c>
      <c r="I5" s="446" t="str">
        <f>C5</f>
        <v>jan-maio</v>
      </c>
      <c r="J5" s="451"/>
      <c r="K5" s="452" t="str">
        <f>C5</f>
        <v>jan-maio</v>
      </c>
      <c r="L5" s="453"/>
      <c r="M5" s="149" t="str">
        <f>G5</f>
        <v>2022 /2021</v>
      </c>
      <c r="O5" s="446" t="str">
        <f>C5</f>
        <v>jan-maio</v>
      </c>
      <c r="P5" s="447"/>
      <c r="Q5" s="149" t="str">
        <f>G5</f>
        <v>2022 /2021</v>
      </c>
    </row>
    <row r="6" spans="1:20" ht="19.5" customHeight="1" x14ac:dyDescent="0.25">
      <c r="A6" s="456"/>
      <c r="B6" s="457"/>
      <c r="C6" s="159">
        <v>2021</v>
      </c>
      <c r="D6" s="157">
        <v>2022</v>
      </c>
      <c r="E6" s="155">
        <f>C6</f>
        <v>2021</v>
      </c>
      <c r="F6" s="157">
        <f>D6</f>
        <v>2022</v>
      </c>
      <c r="G6" s="149" t="s">
        <v>1</v>
      </c>
      <c r="I6" s="21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50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116</v>
      </c>
      <c r="B7" s="20"/>
      <c r="C7" s="249">
        <f>C8+C9</f>
        <v>603110.62999999989</v>
      </c>
      <c r="D7" s="250">
        <f>D8+D9</f>
        <v>590700.42999999947</v>
      </c>
      <c r="E7" s="260">
        <f t="shared" ref="E7" si="0">C7/$C$20</f>
        <v>0.44748503264628076</v>
      </c>
      <c r="F7" s="261">
        <f t="shared" ref="F7" si="1">D7/$D$20</f>
        <v>0.45753542953653537</v>
      </c>
      <c r="G7" s="65">
        <f>(D7-C7)/C7</f>
        <v>-2.0576987674716364E-2</v>
      </c>
      <c r="I7" s="270">
        <f>I8+I9</f>
        <v>168101.45399999974</v>
      </c>
      <c r="J7" s="271">
        <f>J8+J9</f>
        <v>171657.70499999984</v>
      </c>
      <c r="K7" s="277">
        <f t="shared" ref="K7" si="2">I7/$I$20</f>
        <v>0.4641070779913738</v>
      </c>
      <c r="L7" s="278">
        <f t="shared" ref="L7" si="3">J7/$J$20</f>
        <v>0.47442881555645833</v>
      </c>
      <c r="M7" s="65">
        <f>(J7-I7)/I7</f>
        <v>2.1155385128317279E-2</v>
      </c>
      <c r="O7" s="287">
        <f t="shared" ref="O7" si="4">(I7/C7)*10</f>
        <v>2.7872407753781387</v>
      </c>
      <c r="P7" s="288">
        <f t="shared" ref="P7" si="5">(J7/D7)*10</f>
        <v>2.906002709359802</v>
      </c>
      <c r="Q7" s="65">
        <f>(P7-O7)/O7</f>
        <v>4.2609140563233568E-2</v>
      </c>
    </row>
    <row r="8" spans="1:20" ht="20.100000000000001" customHeight="1" x14ac:dyDescent="0.25">
      <c r="A8" s="13" t="s">
        <v>4</v>
      </c>
      <c r="B8" s="1"/>
      <c r="C8" s="235">
        <v>316205.00999999995</v>
      </c>
      <c r="D8" s="236">
        <v>296263.94999999949</v>
      </c>
      <c r="E8" s="258">
        <f t="shared" ref="E8:E19" si="6">C8/$C$20</f>
        <v>0.23461203000644762</v>
      </c>
      <c r="F8" s="259">
        <f t="shared" ref="F8:F19" si="7">D8/$D$20</f>
        <v>0.22947546122395834</v>
      </c>
      <c r="G8" s="64">
        <f>(D8-C8)/C8</f>
        <v>-6.3063706675616768E-2</v>
      </c>
      <c r="I8" s="268">
        <v>97282.106999999902</v>
      </c>
      <c r="J8" s="269">
        <v>98463.002999999881</v>
      </c>
      <c r="K8" s="275">
        <f t="shared" ref="K8:K19" si="8">I8/$I$20</f>
        <v>0.26858372337822961</v>
      </c>
      <c r="L8" s="276">
        <f t="shared" ref="L8:L19" si="9">J8/$J$20</f>
        <v>0.27213276496631472</v>
      </c>
      <c r="M8" s="64">
        <f>(J8-I8)/I8</f>
        <v>1.2138881819243287E-2</v>
      </c>
      <c r="O8" s="285">
        <f t="shared" ref="O8:O20" si="10">(I8/C8)*10</f>
        <v>3.0765517282600903</v>
      </c>
      <c r="P8" s="286">
        <f t="shared" ref="P8:P20" si="11">(J8/D8)*10</f>
        <v>3.3234891724085918</v>
      </c>
      <c r="Q8" s="64">
        <f>(P8-O8)/O8</f>
        <v>8.0264356318219363E-2</v>
      </c>
      <c r="R8" s="137"/>
      <c r="S8" s="412"/>
      <c r="T8" s="366"/>
    </row>
    <row r="9" spans="1:20" ht="20.100000000000001" customHeight="1" x14ac:dyDescent="0.25">
      <c r="A9" s="13" t="s">
        <v>5</v>
      </c>
      <c r="B9" s="1"/>
      <c r="C9" s="235">
        <v>286905.61999999994</v>
      </c>
      <c r="D9" s="236">
        <v>294436.47999999992</v>
      </c>
      <c r="E9" s="258">
        <f t="shared" si="6"/>
        <v>0.21287300263983311</v>
      </c>
      <c r="F9" s="259">
        <f t="shared" si="7"/>
        <v>0.22805996831257697</v>
      </c>
      <c r="G9" s="64">
        <f>(D9-C9)/C9</f>
        <v>2.6248562157827331E-2</v>
      </c>
      <c r="I9" s="268">
        <v>70819.346999999849</v>
      </c>
      <c r="J9" s="269">
        <v>73194.701999999947</v>
      </c>
      <c r="K9" s="275">
        <f t="shared" si="8"/>
        <v>0.19552335461314418</v>
      </c>
      <c r="L9" s="276">
        <f t="shared" si="9"/>
        <v>0.20229605059014355</v>
      </c>
      <c r="M9" s="64">
        <f>(J9-I9)/I9</f>
        <v>3.3541046347124646E-2</v>
      </c>
      <c r="O9" s="285">
        <f t="shared" si="10"/>
        <v>2.4683847949719446</v>
      </c>
      <c r="P9" s="286">
        <f t="shared" si="11"/>
        <v>2.4859250457008577</v>
      </c>
      <c r="Q9" s="64">
        <f t="shared" ref="Q9:Q20" si="12">(P9-O9)/O9</f>
        <v>7.1059628809261224E-3</v>
      </c>
      <c r="R9" s="137"/>
      <c r="S9" s="137"/>
      <c r="T9" s="366"/>
    </row>
    <row r="10" spans="1:20" ht="20.100000000000001" customHeight="1" x14ac:dyDescent="0.25">
      <c r="A10" s="28" t="s">
        <v>38</v>
      </c>
      <c r="B10" s="20"/>
      <c r="C10" s="249">
        <f>C11+C12</f>
        <v>476264.63000000059</v>
      </c>
      <c r="D10" s="250">
        <f>D11+D12</f>
        <v>443538.39999999991</v>
      </c>
      <c r="E10" s="260">
        <f t="shared" si="6"/>
        <v>0.35337014952599843</v>
      </c>
      <c r="F10" s="261">
        <f t="shared" si="7"/>
        <v>0.34354898363616865</v>
      </c>
      <c r="G10" s="65">
        <f>(D10-C10)/C10</f>
        <v>-6.8714382590201253E-2</v>
      </c>
      <c r="I10" s="270">
        <f>I11+I12</f>
        <v>66215.06700000001</v>
      </c>
      <c r="J10" s="271">
        <f>J11+J12</f>
        <v>59898.362000000059</v>
      </c>
      <c r="K10" s="277">
        <f t="shared" si="8"/>
        <v>0.18281151372059573</v>
      </c>
      <c r="L10" s="278">
        <f t="shared" si="9"/>
        <v>0.1655475292380964</v>
      </c>
      <c r="M10" s="65">
        <f>(J10-I10)/I10</f>
        <v>-9.5396792394696964E-2</v>
      </c>
      <c r="O10" s="287">
        <f t="shared" si="10"/>
        <v>1.3902999053278411</v>
      </c>
      <c r="P10" s="288">
        <f t="shared" si="11"/>
        <v>1.350466205406343</v>
      </c>
      <c r="Q10" s="65">
        <f t="shared" si="12"/>
        <v>-2.8651156321631968E-2</v>
      </c>
      <c r="T10" s="366"/>
    </row>
    <row r="11" spans="1:20" ht="20.100000000000001" customHeight="1" x14ac:dyDescent="0.25">
      <c r="A11" s="13"/>
      <c r="B11" s="1" t="s">
        <v>6</v>
      </c>
      <c r="C11" s="235">
        <v>452744.62000000058</v>
      </c>
      <c r="D11" s="236">
        <v>421234.77999999991</v>
      </c>
      <c r="E11" s="258">
        <f t="shared" si="6"/>
        <v>0.33591920119386431</v>
      </c>
      <c r="F11" s="259">
        <f t="shared" si="7"/>
        <v>0.3262733971651724</v>
      </c>
      <c r="G11" s="64">
        <f t="shared" ref="G11:G19" si="13">(D11-C11)/C11</f>
        <v>-6.9597381411181922E-2</v>
      </c>
      <c r="I11" s="268">
        <v>62038.005000000012</v>
      </c>
      <c r="J11" s="269">
        <v>55689.231000000058</v>
      </c>
      <c r="K11" s="275">
        <f t="shared" si="8"/>
        <v>0.17127916826325779</v>
      </c>
      <c r="L11" s="276">
        <f t="shared" si="9"/>
        <v>0.15391430231797665</v>
      </c>
      <c r="M11" s="64">
        <f t="shared" ref="M11:M19" si="14">(J11-I11)/I11</f>
        <v>-0.1023368498068233</v>
      </c>
      <c r="O11" s="285">
        <f t="shared" si="10"/>
        <v>1.3702648747101607</v>
      </c>
      <c r="P11" s="286">
        <f t="shared" si="11"/>
        <v>1.3220473152762948</v>
      </c>
      <c r="Q11" s="64">
        <f t="shared" si="12"/>
        <v>-3.5188495541101032E-2</v>
      </c>
    </row>
    <row r="12" spans="1:20" ht="20.100000000000001" customHeight="1" x14ac:dyDescent="0.25">
      <c r="A12" s="13"/>
      <c r="B12" s="1" t="s">
        <v>39</v>
      </c>
      <c r="C12" s="235">
        <v>23520.01</v>
      </c>
      <c r="D12" s="236">
        <v>22303.619999999995</v>
      </c>
      <c r="E12" s="262">
        <f t="shared" si="6"/>
        <v>1.7450948332134109E-2</v>
      </c>
      <c r="F12" s="263">
        <f t="shared" si="7"/>
        <v>1.7275586470996251E-2</v>
      </c>
      <c r="G12" s="64">
        <f t="shared" si="13"/>
        <v>-5.1717239916139628E-2</v>
      </c>
      <c r="I12" s="268">
        <v>4177.0619999999972</v>
      </c>
      <c r="J12" s="269">
        <v>4209.1310000000012</v>
      </c>
      <c r="K12" s="279">
        <f t="shared" si="8"/>
        <v>1.1532345457337957E-2</v>
      </c>
      <c r="L12" s="280">
        <f t="shared" si="9"/>
        <v>1.1633226920119743E-2</v>
      </c>
      <c r="M12" s="64">
        <f t="shared" si="14"/>
        <v>7.6774057938340575E-3</v>
      </c>
      <c r="O12" s="285">
        <f t="shared" si="10"/>
        <v>1.7759609796084261</v>
      </c>
      <c r="P12" s="286">
        <f t="shared" si="11"/>
        <v>1.8871963385315935</v>
      </c>
      <c r="Q12" s="64">
        <f t="shared" si="12"/>
        <v>6.2633898041888944E-2</v>
      </c>
    </row>
    <row r="13" spans="1:20" ht="20.100000000000001" customHeight="1" x14ac:dyDescent="0.25">
      <c r="A13" s="28" t="s">
        <v>134</v>
      </c>
      <c r="B13" s="20"/>
      <c r="C13" s="249">
        <f>SUM(C14:C16)</f>
        <v>244856.97999999986</v>
      </c>
      <c r="D13" s="250">
        <f>SUM(D14:D16)</f>
        <v>234570.64000000016</v>
      </c>
      <c r="E13" s="260">
        <f t="shared" si="6"/>
        <v>0.18167451913253407</v>
      </c>
      <c r="F13" s="261">
        <f t="shared" si="7"/>
        <v>0.18169002946055104</v>
      </c>
      <c r="G13" s="65">
        <f t="shared" si="13"/>
        <v>-4.2009584533794837E-2</v>
      </c>
      <c r="I13" s="270">
        <f>SUM(I14:I16)</f>
        <v>119845.45799999998</v>
      </c>
      <c r="J13" s="271">
        <f>SUM(J14:J16)</f>
        <v>121723.97699999993</v>
      </c>
      <c r="K13" s="277">
        <f t="shared" si="8"/>
        <v>0.33087831187300731</v>
      </c>
      <c r="L13" s="278">
        <f t="shared" si="9"/>
        <v>0.33642161435708112</v>
      </c>
      <c r="M13" s="65">
        <f t="shared" si="14"/>
        <v>1.5674511419531162E-2</v>
      </c>
      <c r="O13" s="287">
        <f t="shared" si="10"/>
        <v>4.8945085412717271</v>
      </c>
      <c r="P13" s="288">
        <f t="shared" si="11"/>
        <v>5.1892247469674739</v>
      </c>
      <c r="Q13" s="65">
        <f t="shared" si="12"/>
        <v>6.0213646214042876E-2</v>
      </c>
    </row>
    <row r="14" spans="1:20" ht="20.100000000000001" customHeight="1" x14ac:dyDescent="0.25">
      <c r="A14" s="13"/>
      <c r="B14" s="4" t="s">
        <v>7</v>
      </c>
      <c r="C14" s="251">
        <v>230748.06999999983</v>
      </c>
      <c r="D14" s="252">
        <v>219581.43000000014</v>
      </c>
      <c r="E14" s="258">
        <f t="shared" si="6"/>
        <v>0.17120624724690431</v>
      </c>
      <c r="F14" s="259">
        <f t="shared" si="7"/>
        <v>0.17007992341108813</v>
      </c>
      <c r="G14" s="64">
        <f t="shared" si="13"/>
        <v>-4.83932108294544E-2</v>
      </c>
      <c r="I14" s="251">
        <v>112539.30999999998</v>
      </c>
      <c r="J14" s="252">
        <v>113849.27099999992</v>
      </c>
      <c r="K14" s="275">
        <f t="shared" si="8"/>
        <v>0.31070695154882755</v>
      </c>
      <c r="L14" s="276">
        <f t="shared" si="9"/>
        <v>0.31465744454929218</v>
      </c>
      <c r="M14" s="64">
        <f t="shared" si="14"/>
        <v>1.1640030492455815E-2</v>
      </c>
      <c r="O14" s="285">
        <f t="shared" si="10"/>
        <v>4.8771506517909362</v>
      </c>
      <c r="P14" s="286">
        <f t="shared" si="11"/>
        <v>5.1848314768694168</v>
      </c>
      <c r="Q14" s="64">
        <f t="shared" si="12"/>
        <v>6.3086184341157731E-2</v>
      </c>
    </row>
    <row r="15" spans="1:20" ht="20.100000000000001" customHeight="1" x14ac:dyDescent="0.25">
      <c r="A15" s="13"/>
      <c r="B15" s="4" t="s">
        <v>8</v>
      </c>
      <c r="C15" s="251">
        <v>9136.1700000000019</v>
      </c>
      <c r="D15" s="252">
        <v>9002.66</v>
      </c>
      <c r="E15" s="258">
        <f t="shared" si="6"/>
        <v>6.7786888961183997E-3</v>
      </c>
      <c r="F15" s="259">
        <f t="shared" si="7"/>
        <v>6.9731384994444461E-3</v>
      </c>
      <c r="G15" s="64">
        <f t="shared" si="13"/>
        <v>-1.4613344541531299E-2</v>
      </c>
      <c r="I15" s="251">
        <v>5988.3849999999993</v>
      </c>
      <c r="J15" s="252">
        <v>6385.533000000004</v>
      </c>
      <c r="K15" s="275">
        <f t="shared" si="8"/>
        <v>1.6533181588288801E-2</v>
      </c>
      <c r="L15" s="276">
        <f t="shared" si="9"/>
        <v>1.7648382622188052E-2</v>
      </c>
      <c r="M15" s="64">
        <f t="shared" si="14"/>
        <v>6.6319717252649041E-2</v>
      </c>
      <c r="O15" s="285">
        <f t="shared" si="10"/>
        <v>6.5545901619606441</v>
      </c>
      <c r="P15" s="286">
        <f t="shared" si="11"/>
        <v>7.092940308753195</v>
      </c>
      <c r="Q15" s="64">
        <f t="shared" si="12"/>
        <v>8.2133304064813825E-2</v>
      </c>
    </row>
    <row r="16" spans="1:20" ht="20.100000000000001" customHeight="1" x14ac:dyDescent="0.25">
      <c r="A16" s="37"/>
      <c r="B16" s="38" t="s">
        <v>9</v>
      </c>
      <c r="C16" s="253">
        <v>4972.7400000000052</v>
      </c>
      <c r="D16" s="254">
        <v>5986.5500000000038</v>
      </c>
      <c r="E16" s="262">
        <f t="shared" si="6"/>
        <v>3.6895829895113421E-3</v>
      </c>
      <c r="F16" s="263">
        <f t="shared" si="7"/>
        <v>4.6369675500184584E-3</v>
      </c>
      <c r="G16" s="64">
        <f t="shared" si="13"/>
        <v>0.20387351842243864</v>
      </c>
      <c r="I16" s="253">
        <v>1317.7629999999997</v>
      </c>
      <c r="J16" s="254">
        <v>1489.1729999999986</v>
      </c>
      <c r="K16" s="279">
        <f t="shared" si="8"/>
        <v>3.6381787358909312E-3</v>
      </c>
      <c r="L16" s="280">
        <f t="shared" si="9"/>
        <v>4.1157871856008898E-3</v>
      </c>
      <c r="M16" s="64">
        <f t="shared" si="14"/>
        <v>0.13007650085789249</v>
      </c>
      <c r="O16" s="285">
        <f t="shared" si="10"/>
        <v>2.6499736563745508</v>
      </c>
      <c r="P16" s="286">
        <f t="shared" si="11"/>
        <v>2.4875312158087675</v>
      </c>
      <c r="Q16" s="64">
        <f t="shared" si="12"/>
        <v>-6.1299643554955985E-2</v>
      </c>
    </row>
    <row r="17" spans="1:17" ht="20.100000000000001" customHeight="1" x14ac:dyDescent="0.25">
      <c r="A17" s="13" t="s">
        <v>135</v>
      </c>
      <c r="B17" s="4"/>
      <c r="C17" s="235">
        <v>1448.4299999999994</v>
      </c>
      <c r="D17" s="236">
        <v>2038.4100000000005</v>
      </c>
      <c r="E17" s="258">
        <f t="shared" si="6"/>
        <v>1.0746796915780646E-3</v>
      </c>
      <c r="F17" s="259">
        <f t="shared" si="7"/>
        <v>1.5788794921337201E-3</v>
      </c>
      <c r="G17" s="66">
        <f t="shared" si="13"/>
        <v>0.40732379196785584</v>
      </c>
      <c r="I17" s="251">
        <v>783.59799999999962</v>
      </c>
      <c r="J17" s="252">
        <v>1142.5870000000002</v>
      </c>
      <c r="K17" s="275">
        <f t="shared" si="8"/>
        <v>2.1634160172099696E-3</v>
      </c>
      <c r="L17" s="276">
        <f t="shared" si="9"/>
        <v>3.1578902740206603E-3</v>
      </c>
      <c r="M17" s="66">
        <f t="shared" si="14"/>
        <v>0.45812904065605164</v>
      </c>
      <c r="O17" s="289">
        <f t="shared" si="10"/>
        <v>5.4099818424086763</v>
      </c>
      <c r="P17" s="290">
        <f t="shared" si="11"/>
        <v>5.6052854921237625</v>
      </c>
      <c r="Q17" s="66">
        <f t="shared" si="12"/>
        <v>3.6100610945513173E-2</v>
      </c>
    </row>
    <row r="18" spans="1:17" ht="20.100000000000001" customHeight="1" x14ac:dyDescent="0.25">
      <c r="A18" s="13" t="s">
        <v>10</v>
      </c>
      <c r="B18" s="1"/>
      <c r="C18" s="235">
        <v>8686.3000000000029</v>
      </c>
      <c r="D18" s="236">
        <v>8934.3700000000154</v>
      </c>
      <c r="E18" s="258">
        <f t="shared" si="6"/>
        <v>6.4449025530778498E-3</v>
      </c>
      <c r="F18" s="259">
        <f t="shared" si="7"/>
        <v>6.9202435075057358E-3</v>
      </c>
      <c r="G18" s="64">
        <f t="shared" si="13"/>
        <v>2.8558764951706981E-2</v>
      </c>
      <c r="I18" s="268">
        <v>4494.8009999999977</v>
      </c>
      <c r="J18" s="269">
        <v>4815.113000000003</v>
      </c>
      <c r="K18" s="275">
        <f t="shared" si="8"/>
        <v>1.2409583073937641E-2</v>
      </c>
      <c r="L18" s="276">
        <f t="shared" si="9"/>
        <v>1.3308044386125914E-2</v>
      </c>
      <c r="M18" s="64">
        <f t="shared" si="14"/>
        <v>7.1262776705799766E-2</v>
      </c>
      <c r="O18" s="285">
        <f t="shared" si="10"/>
        <v>5.1745864176922236</v>
      </c>
      <c r="P18" s="286">
        <f t="shared" si="11"/>
        <v>5.3894264508857308</v>
      </c>
      <c r="Q18" s="64">
        <f t="shared" si="12"/>
        <v>4.1518300372558499E-2</v>
      </c>
    </row>
    <row r="19" spans="1:17" ht="20.100000000000001" customHeight="1" thickBot="1" x14ac:dyDescent="0.3">
      <c r="A19" s="13" t="s">
        <v>11</v>
      </c>
      <c r="B19" s="15"/>
      <c r="C19" s="255">
        <v>13411.360000000008</v>
      </c>
      <c r="D19" s="256">
        <v>11266.250000000007</v>
      </c>
      <c r="E19" s="264">
        <f t="shared" si="6"/>
        <v>9.9507164505308558E-3</v>
      </c>
      <c r="F19" s="265">
        <f t="shared" si="7"/>
        <v>8.7264343671055056E-3</v>
      </c>
      <c r="G19" s="67">
        <f t="shared" si="13"/>
        <v>-0.15994723875878356</v>
      </c>
      <c r="I19" s="272">
        <v>2763.6519999999996</v>
      </c>
      <c r="J19" s="273">
        <v>2581.9839999999995</v>
      </c>
      <c r="K19" s="281">
        <f t="shared" si="8"/>
        <v>7.6300973238757229E-3</v>
      </c>
      <c r="L19" s="282">
        <f t="shared" si="9"/>
        <v>7.1361061882175775E-3</v>
      </c>
      <c r="M19" s="67">
        <f t="shared" si="14"/>
        <v>-6.5734759658596723E-2</v>
      </c>
      <c r="O19" s="291">
        <f t="shared" si="10"/>
        <v>2.0606799012180703</v>
      </c>
      <c r="P19" s="292">
        <f t="shared" si="11"/>
        <v>2.2917865305669567</v>
      </c>
      <c r="Q19" s="67">
        <f t="shared" si="12"/>
        <v>0.11215066891868017</v>
      </c>
    </row>
    <row r="20" spans="1:17" ht="26.25" customHeight="1" thickBot="1" x14ac:dyDescent="0.3">
      <c r="A20" s="17" t="s">
        <v>12</v>
      </c>
      <c r="B20" s="59"/>
      <c r="C20" s="257">
        <f>C8+C9+C10+C13+C17+C18+C19</f>
        <v>1347778.3300000003</v>
      </c>
      <c r="D20" s="171">
        <f>D8+D9+D10+D13+D17+D18+D19</f>
        <v>1291048.4999999995</v>
      </c>
      <c r="E20" s="266">
        <f>E8+E9+E10+E13+E17+E18+E19</f>
        <v>0.99999999999999989</v>
      </c>
      <c r="F20" s="267">
        <f>F8+F9+F10+F13+F17+F18+F19</f>
        <v>1</v>
      </c>
      <c r="G20" s="67">
        <f>(D20-C20)/C20</f>
        <v>-4.2091365276662934E-2</v>
      </c>
      <c r="H20" s="2"/>
      <c r="I20" s="257">
        <f>I8+I9+I10+I13+I17+I18+I19</f>
        <v>362204.02999999968</v>
      </c>
      <c r="J20" s="274">
        <f>J8+J9+J10+J13+J17+J18+J19</f>
        <v>361819.72799999983</v>
      </c>
      <c r="K20" s="283">
        <f>K8+K9+K10+K13+K17+K18+K19</f>
        <v>1.0000000000000002</v>
      </c>
      <c r="L20" s="284">
        <f>L8+L9+L10+L13+L17+L18+L19</f>
        <v>1</v>
      </c>
      <c r="M20" s="67">
        <f>(J20-I20)/I20</f>
        <v>-1.0610097297919375E-3</v>
      </c>
      <c r="N20" s="2"/>
      <c r="O20" s="293">
        <f t="shared" si="10"/>
        <v>2.6874154446451115</v>
      </c>
      <c r="P20" s="294">
        <f t="shared" si="11"/>
        <v>2.8025262257769556</v>
      </c>
      <c r="Q20" s="67">
        <f t="shared" si="12"/>
        <v>4.2833266200509305E-2</v>
      </c>
    </row>
    <row r="21" spans="1:17" x14ac:dyDescent="0.25">
      <c r="J21" s="380"/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37" t="s">
        <v>2</v>
      </c>
      <c r="B24" s="455"/>
      <c r="C24" s="458" t="s">
        <v>1</v>
      </c>
      <c r="D24" s="454"/>
      <c r="E24" s="449" t="s">
        <v>105</v>
      </c>
      <c r="F24" s="449"/>
      <c r="G24" s="148" t="s">
        <v>0</v>
      </c>
      <c r="I24" s="450">
        <v>1000</v>
      </c>
      <c r="J24" s="454"/>
      <c r="K24" s="449" t="s">
        <v>105</v>
      </c>
      <c r="L24" s="449"/>
      <c r="M24" s="148" t="s">
        <v>0</v>
      </c>
      <c r="O24" s="448" t="s">
        <v>22</v>
      </c>
      <c r="P24" s="449"/>
      <c r="Q24" s="148" t="s">
        <v>0</v>
      </c>
    </row>
    <row r="25" spans="1:17" ht="15" customHeight="1" x14ac:dyDescent="0.25">
      <c r="A25" s="456"/>
      <c r="B25" s="457"/>
      <c r="C25" s="459" t="str">
        <f>C5</f>
        <v>jan-maio</v>
      </c>
      <c r="D25" s="447"/>
      <c r="E25" s="451" t="str">
        <f>C5</f>
        <v>jan-maio</v>
      </c>
      <c r="F25" s="451"/>
      <c r="G25" s="149" t="str">
        <f>G5</f>
        <v>2022 /2021</v>
      </c>
      <c r="I25" s="446" t="str">
        <f>C5</f>
        <v>jan-maio</v>
      </c>
      <c r="J25" s="447"/>
      <c r="K25" s="460" t="str">
        <f>C5</f>
        <v>jan-maio</v>
      </c>
      <c r="L25" s="453"/>
      <c r="M25" s="149" t="str">
        <f>G5</f>
        <v>2022 /2021</v>
      </c>
      <c r="O25" s="446" t="str">
        <f>C5</f>
        <v>jan-maio</v>
      </c>
      <c r="P25" s="447"/>
      <c r="Q25" s="149" t="str">
        <f>G5</f>
        <v>2022 /2021</v>
      </c>
    </row>
    <row r="26" spans="1:17" ht="19.5" customHeight="1" x14ac:dyDescent="0.25">
      <c r="A26" s="456"/>
      <c r="B26" s="457"/>
      <c r="C26" s="159">
        <f>C6</f>
        <v>2021</v>
      </c>
      <c r="D26" s="157">
        <f>D6</f>
        <v>2022</v>
      </c>
      <c r="E26" s="155">
        <f>C6</f>
        <v>2021</v>
      </c>
      <c r="F26" s="157">
        <f>D6</f>
        <v>2022</v>
      </c>
      <c r="G26" s="149" t="s">
        <v>1</v>
      </c>
      <c r="I26" s="154">
        <f>C6</f>
        <v>2021</v>
      </c>
      <c r="J26" s="158">
        <f>D6</f>
        <v>2022</v>
      </c>
      <c r="K26" s="156">
        <f>C6</f>
        <v>2021</v>
      </c>
      <c r="L26" s="157">
        <f>D6</f>
        <v>2022</v>
      </c>
      <c r="M26" s="322">
        <v>1000</v>
      </c>
      <c r="O26" s="154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116</v>
      </c>
      <c r="B27" s="20"/>
      <c r="C27" s="249">
        <f>C28+C29</f>
        <v>229228.9700000002</v>
      </c>
      <c r="D27" s="250">
        <f>D28+D29</f>
        <v>246638.72999999986</v>
      </c>
      <c r="E27" s="260">
        <f>C27/$C$40</f>
        <v>0.36413225422959972</v>
      </c>
      <c r="F27" s="261">
        <f>D27/$D$40</f>
        <v>0.41053280738123926</v>
      </c>
      <c r="G27" s="65">
        <f>(D27-C27)/C27</f>
        <v>7.5949213574530494E-2</v>
      </c>
      <c r="I27" s="249">
        <f>I28+I29</f>
        <v>57246.607000000018</v>
      </c>
      <c r="J27" s="250">
        <f>J28+J29</f>
        <v>62530.260999999984</v>
      </c>
      <c r="K27" s="260">
        <f>I27/$I$40</f>
        <v>0.33361421916023609</v>
      </c>
      <c r="L27" s="261">
        <f>J27/$J$40</f>
        <v>0.37332389286942141</v>
      </c>
      <c r="M27" s="65">
        <f>(J27-I27)/I27</f>
        <v>9.2296369634622441E-2</v>
      </c>
      <c r="O27" s="287">
        <f t="shared" ref="O27" si="15">(I27/C27)*10</f>
        <v>2.4973548064191</v>
      </c>
      <c r="P27" s="288">
        <f t="shared" ref="P27" si="16">(J27/D27)*10</f>
        <v>2.5352977206783391</v>
      </c>
      <c r="Q27" s="65">
        <f>(P27-O27)/O27</f>
        <v>1.5193241329470761E-2</v>
      </c>
    </row>
    <row r="28" spans="1:17" ht="20.100000000000001" customHeight="1" x14ac:dyDescent="0.25">
      <c r="A28" s="13" t="s">
        <v>4</v>
      </c>
      <c r="B28" s="1"/>
      <c r="C28" s="268">
        <v>137586.7300000003</v>
      </c>
      <c r="D28" s="269">
        <v>127578.02999999988</v>
      </c>
      <c r="E28" s="258">
        <f>C28/$C$40</f>
        <v>0.21855774227393404</v>
      </c>
      <c r="F28" s="259">
        <f>D28/$D$40</f>
        <v>0.21235499718988962</v>
      </c>
      <c r="G28" s="64">
        <f>(D28-C28)/C28</f>
        <v>-7.2744660767796412E-2</v>
      </c>
      <c r="I28" s="268">
        <v>35117.374000000011</v>
      </c>
      <c r="J28" s="269">
        <v>35059.22800000001</v>
      </c>
      <c r="K28" s="258">
        <f>I28/$I$40</f>
        <v>0.2046523963589314</v>
      </c>
      <c r="L28" s="259">
        <f>J28/$J$40</f>
        <v>0.20931381492165252</v>
      </c>
      <c r="M28" s="64">
        <f>(J28-I28)/I28</f>
        <v>-1.6557616181665698E-3</v>
      </c>
      <c r="O28" s="285">
        <f t="shared" ref="O28:O40" si="17">(I28/C28)*10</f>
        <v>2.5523808873137641</v>
      </c>
      <c r="P28" s="286">
        <f t="shared" ref="P28:P40" si="18">(J28/D28)*10</f>
        <v>2.7480615588749915</v>
      </c>
      <c r="Q28" s="64">
        <f>(P28-O28)/O28</f>
        <v>7.6665936707890861E-2</v>
      </c>
    </row>
    <row r="29" spans="1:17" ht="20.100000000000001" customHeight="1" x14ac:dyDescent="0.25">
      <c r="A29" s="13" t="s">
        <v>5</v>
      </c>
      <c r="B29" s="1"/>
      <c r="C29" s="268">
        <v>91642.239999999889</v>
      </c>
      <c r="D29" s="269">
        <v>119060.69999999997</v>
      </c>
      <c r="E29" s="258">
        <f>C29/$C$40</f>
        <v>0.14557451195566565</v>
      </c>
      <c r="F29" s="259">
        <f>D29/$D$40</f>
        <v>0.19817781019134964</v>
      </c>
      <c r="G29" s="64">
        <f t="shared" ref="G29:G40" si="19">(D29-C29)/C29</f>
        <v>0.29919019875550962</v>
      </c>
      <c r="I29" s="268">
        <v>22129.233000000011</v>
      </c>
      <c r="J29" s="269">
        <v>27471.032999999974</v>
      </c>
      <c r="K29" s="258">
        <f t="shared" ref="K29:K39" si="20">I29/$I$40</f>
        <v>0.12896182280130472</v>
      </c>
      <c r="L29" s="259">
        <f t="shared" ref="L29:L39" si="21">J29/$J$40</f>
        <v>0.1640100779477689</v>
      </c>
      <c r="M29" s="64">
        <f t="shared" ref="M29:M40" si="22">(J29-I29)/I29</f>
        <v>0.24139110469847555</v>
      </c>
      <c r="O29" s="285">
        <f t="shared" si="17"/>
        <v>2.4147416082365551</v>
      </c>
      <c r="P29" s="286">
        <f t="shared" si="18"/>
        <v>2.3073132444207016</v>
      </c>
      <c r="Q29" s="64">
        <f t="shared" ref="Q29:Q38" si="23">(P29-O29)/O29</f>
        <v>-4.4488554572224656E-2</v>
      </c>
    </row>
    <row r="30" spans="1:17" ht="20.100000000000001" customHeight="1" x14ac:dyDescent="0.25">
      <c r="A30" s="28" t="s">
        <v>38</v>
      </c>
      <c r="B30" s="20"/>
      <c r="C30" s="249">
        <f>C31+C32</f>
        <v>201868.2300000001</v>
      </c>
      <c r="D30" s="250">
        <f>D31+D32</f>
        <v>162899.06999999998</v>
      </c>
      <c r="E30" s="260">
        <f>C30/$C$40</f>
        <v>0.3206694757963589</v>
      </c>
      <c r="F30" s="261">
        <f>D30/$D$40</f>
        <v>0.27114724652893341</v>
      </c>
      <c r="G30" s="65">
        <f>(D30-C30)/C30</f>
        <v>-0.19304256048611562</v>
      </c>
      <c r="I30" s="249">
        <f>I31+I32</f>
        <v>32112.722999999984</v>
      </c>
      <c r="J30" s="250">
        <f>J31+J32</f>
        <v>23703.701000000008</v>
      </c>
      <c r="K30" s="260">
        <f t="shared" si="20"/>
        <v>0.18714228790457302</v>
      </c>
      <c r="L30" s="261">
        <f t="shared" si="21"/>
        <v>0.14151800730102185</v>
      </c>
      <c r="M30" s="65">
        <f t="shared" si="22"/>
        <v>-0.26185951281677294</v>
      </c>
      <c r="O30" s="287">
        <f t="shared" si="17"/>
        <v>1.590776468392276</v>
      </c>
      <c r="P30" s="288">
        <f t="shared" si="18"/>
        <v>1.4551157965481332</v>
      </c>
      <c r="Q30" s="65">
        <f t="shared" si="23"/>
        <v>-8.527953143614754E-2</v>
      </c>
    </row>
    <row r="31" spans="1:17" ht="20.100000000000001" customHeight="1" x14ac:dyDescent="0.25">
      <c r="A31" s="13"/>
      <c r="B31" s="1" t="s">
        <v>6</v>
      </c>
      <c r="C31" s="251">
        <v>189599.93000000011</v>
      </c>
      <c r="D31" s="252">
        <v>148542.32999999999</v>
      </c>
      <c r="E31" s="258">
        <f t="shared" ref="E31:E38" si="24">C31/$C$40</f>
        <v>0.30118117231288127</v>
      </c>
      <c r="F31" s="259">
        <f t="shared" ref="F31:F38" si="25">D31/$D$40</f>
        <v>0.2472502990501553</v>
      </c>
      <c r="G31" s="64">
        <f>(D31-C31)/C31</f>
        <v>-0.21654860315613036</v>
      </c>
      <c r="I31" s="251">
        <v>30092.197999999982</v>
      </c>
      <c r="J31" s="252">
        <v>21339.197000000007</v>
      </c>
      <c r="K31" s="258">
        <f>I31/$I$40</f>
        <v>0.17536733903871735</v>
      </c>
      <c r="L31" s="259">
        <f>J31/$J$40</f>
        <v>0.12740122889855654</v>
      </c>
      <c r="M31" s="64">
        <f>(J31-I31)/I31</f>
        <v>-0.29087277041045589</v>
      </c>
      <c r="O31" s="285">
        <f t="shared" si="17"/>
        <v>1.5871418306958218</v>
      </c>
      <c r="P31" s="286">
        <f t="shared" si="18"/>
        <v>1.4365734669706614</v>
      </c>
      <c r="Q31" s="64">
        <f t="shared" si="23"/>
        <v>-9.4867617255824904E-2</v>
      </c>
    </row>
    <row r="32" spans="1:17" ht="20.100000000000001" customHeight="1" x14ac:dyDescent="0.25">
      <c r="A32" s="13"/>
      <c r="B32" s="1" t="s">
        <v>39</v>
      </c>
      <c r="C32" s="251">
        <v>12268.3</v>
      </c>
      <c r="D32" s="252">
        <v>14356.739999999998</v>
      </c>
      <c r="E32" s="262">
        <f t="shared" si="24"/>
        <v>1.9488303483477649E-2</v>
      </c>
      <c r="F32" s="263">
        <f t="shared" si="25"/>
        <v>2.3896947478778113E-2</v>
      </c>
      <c r="G32" s="64">
        <f>(D32-C32)/C32</f>
        <v>0.17023059429586812</v>
      </c>
      <c r="I32" s="251">
        <v>2020.5250000000001</v>
      </c>
      <c r="J32" s="252">
        <v>2364.5040000000004</v>
      </c>
      <c r="K32" s="262">
        <f>I32/$I$40</f>
        <v>1.1774948865855681E-2</v>
      </c>
      <c r="L32" s="263">
        <f>J32/$J$40</f>
        <v>1.4116778402465308E-2</v>
      </c>
      <c r="M32" s="64">
        <f>(J32-I32)/I32</f>
        <v>0.17024238749829884</v>
      </c>
      <c r="O32" s="285">
        <f t="shared" si="17"/>
        <v>1.6469478248820133</v>
      </c>
      <c r="P32" s="286">
        <f t="shared" si="18"/>
        <v>1.6469644222852824</v>
      </c>
      <c r="Q32" s="64">
        <f t="shared" si="23"/>
        <v>1.0077673996916631E-5</v>
      </c>
    </row>
    <row r="33" spans="1:17" ht="20.100000000000001" customHeight="1" x14ac:dyDescent="0.25">
      <c r="A33" s="28" t="s">
        <v>134</v>
      </c>
      <c r="B33" s="20"/>
      <c r="C33" s="249">
        <f>SUM(C34:C36)</f>
        <v>185516.45999999993</v>
      </c>
      <c r="D33" s="250">
        <f>SUM(D34:D36)</f>
        <v>183389.48000000007</v>
      </c>
      <c r="E33" s="260">
        <f t="shared" si="24"/>
        <v>0.29469454395967176</v>
      </c>
      <c r="F33" s="261">
        <f t="shared" si="25"/>
        <v>0.30525375340923017</v>
      </c>
      <c r="G33" s="65">
        <f t="shared" si="19"/>
        <v>-1.1465182119149243E-2</v>
      </c>
      <c r="I33" s="249">
        <f>SUM(I34:I36)</f>
        <v>77869.840999999971</v>
      </c>
      <c r="J33" s="250">
        <f>SUM(J34:J36)</f>
        <v>78332.507000000027</v>
      </c>
      <c r="K33" s="260">
        <f t="shared" si="20"/>
        <v>0.45379957979599944</v>
      </c>
      <c r="L33" s="261">
        <f t="shared" si="21"/>
        <v>0.46766790964555899</v>
      </c>
      <c r="M33" s="65">
        <f t="shared" si="22"/>
        <v>5.9415300462737023E-3</v>
      </c>
      <c r="O33" s="287">
        <f t="shared" si="17"/>
        <v>4.1974626402422723</v>
      </c>
      <c r="P33" s="288">
        <f t="shared" si="18"/>
        <v>4.2713740722750284</v>
      </c>
      <c r="Q33" s="65">
        <f t="shared" si="23"/>
        <v>1.7608597947756838E-2</v>
      </c>
    </row>
    <row r="34" spans="1:17" ht="20.100000000000001" customHeight="1" x14ac:dyDescent="0.25">
      <c r="A34" s="13"/>
      <c r="B34" s="4" t="s">
        <v>7</v>
      </c>
      <c r="C34" s="251">
        <v>176640.46999999994</v>
      </c>
      <c r="D34" s="252">
        <v>172654.44000000006</v>
      </c>
      <c r="E34" s="258">
        <f t="shared" si="24"/>
        <v>0.28059495503241105</v>
      </c>
      <c r="F34" s="259">
        <f t="shared" si="25"/>
        <v>0.28738516436585526</v>
      </c>
      <c r="G34" s="64">
        <f t="shared" si="19"/>
        <v>-2.2565780084257497E-2</v>
      </c>
      <c r="I34" s="251">
        <v>74675.176999999967</v>
      </c>
      <c r="J34" s="252">
        <v>74598.598000000027</v>
      </c>
      <c r="K34" s="258">
        <f t="shared" si="20"/>
        <v>0.43518213866382338</v>
      </c>
      <c r="L34" s="259">
        <f t="shared" si="21"/>
        <v>0.44537538405542637</v>
      </c>
      <c r="M34" s="64">
        <f t="shared" si="22"/>
        <v>-1.0254947236340629E-3</v>
      </c>
      <c r="O34" s="285">
        <f t="shared" si="17"/>
        <v>4.227523681294552</v>
      </c>
      <c r="P34" s="286">
        <f t="shared" si="18"/>
        <v>4.3206880749779737</v>
      </c>
      <c r="Q34" s="64">
        <f t="shared" si="23"/>
        <v>2.2037580557063341E-2</v>
      </c>
    </row>
    <row r="35" spans="1:17" ht="20.100000000000001" customHeight="1" x14ac:dyDescent="0.25">
      <c r="A35" s="13"/>
      <c r="B35" s="4" t="s">
        <v>8</v>
      </c>
      <c r="C35" s="251">
        <v>5349.83</v>
      </c>
      <c r="D35" s="252">
        <v>5299.920000000001</v>
      </c>
      <c r="E35" s="258">
        <f t="shared" si="24"/>
        <v>8.4982524575542857E-3</v>
      </c>
      <c r="F35" s="259">
        <f t="shared" si="25"/>
        <v>8.8217735977475214E-3</v>
      </c>
      <c r="G35" s="64">
        <f t="shared" si="19"/>
        <v>-9.3292684066594543E-3</v>
      </c>
      <c r="I35" s="251">
        <v>2442.2659999999992</v>
      </c>
      <c r="J35" s="252">
        <v>2584.2829999999999</v>
      </c>
      <c r="K35" s="258">
        <f t="shared" si="20"/>
        <v>1.4232715391701602E-2</v>
      </c>
      <c r="L35" s="259">
        <f t="shared" si="21"/>
        <v>1.5428923123098225E-2</v>
      </c>
      <c r="M35" s="64">
        <f t="shared" si="22"/>
        <v>5.8149685578884849E-2</v>
      </c>
      <c r="O35" s="285">
        <f t="shared" si="17"/>
        <v>4.5651282377197013</v>
      </c>
      <c r="P35" s="286">
        <f t="shared" si="18"/>
        <v>4.8760792615737589</v>
      </c>
      <c r="Q35" s="64">
        <f t="shared" si="23"/>
        <v>6.8114411613851789E-2</v>
      </c>
    </row>
    <row r="36" spans="1:17" ht="20.100000000000001" customHeight="1" x14ac:dyDescent="0.25">
      <c r="A36" s="37"/>
      <c r="B36" s="38" t="s">
        <v>9</v>
      </c>
      <c r="C36" s="253">
        <v>3526.16</v>
      </c>
      <c r="D36" s="254">
        <v>5435.1200000000017</v>
      </c>
      <c r="E36" s="262">
        <f t="shared" si="24"/>
        <v>5.6013364697064432E-3</v>
      </c>
      <c r="F36" s="263">
        <f t="shared" si="25"/>
        <v>9.0468154456273889E-3</v>
      </c>
      <c r="G36" s="64">
        <f t="shared" si="19"/>
        <v>0.54137078294802332</v>
      </c>
      <c r="I36" s="253">
        <v>752.39800000000014</v>
      </c>
      <c r="J36" s="254">
        <v>1149.6259999999986</v>
      </c>
      <c r="K36" s="262">
        <f t="shared" si="20"/>
        <v>4.384725740474423E-3</v>
      </c>
      <c r="L36" s="263">
        <f t="shared" si="21"/>
        <v>6.8636024670343382E-3</v>
      </c>
      <c r="M36" s="64">
        <f t="shared" si="22"/>
        <v>0.52794930342717339</v>
      </c>
      <c r="O36" s="285">
        <f t="shared" si="17"/>
        <v>2.1337602377657285</v>
      </c>
      <c r="P36" s="286">
        <f t="shared" si="18"/>
        <v>2.11518052959272</v>
      </c>
      <c r="Q36" s="64">
        <f t="shared" si="23"/>
        <v>-8.7074957364766947E-3</v>
      </c>
    </row>
    <row r="37" spans="1:17" ht="20.100000000000001" customHeight="1" x14ac:dyDescent="0.25">
      <c r="A37" s="13" t="s">
        <v>135</v>
      </c>
      <c r="B37" s="4"/>
      <c r="C37" s="235">
        <v>764.68999999999994</v>
      </c>
      <c r="D37" s="236">
        <v>755.67000000000019</v>
      </c>
      <c r="E37" s="258">
        <f t="shared" si="24"/>
        <v>1.2147168548845826E-3</v>
      </c>
      <c r="F37" s="259">
        <f t="shared" si="25"/>
        <v>1.257820807598958E-3</v>
      </c>
      <c r="G37" s="66">
        <f>(D37-C37)/C37</f>
        <v>-1.1795629601537558E-2</v>
      </c>
      <c r="I37" s="235">
        <v>172.435</v>
      </c>
      <c r="J37" s="236">
        <v>175.63499999999999</v>
      </c>
      <c r="K37" s="258">
        <f>I37/$I$40</f>
        <v>1.0048939298864523E-3</v>
      </c>
      <c r="L37" s="259">
        <f>J37/$J$40</f>
        <v>1.0485921676245816E-3</v>
      </c>
      <c r="M37" s="66">
        <f>(J37-I37)/I37</f>
        <v>1.8557717400759642E-2</v>
      </c>
      <c r="O37" s="289">
        <f t="shared" si="17"/>
        <v>2.2549660646798051</v>
      </c>
      <c r="P37" s="290">
        <f t="shared" si="18"/>
        <v>2.3242288300448601</v>
      </c>
      <c r="Q37" s="66">
        <f t="shared" si="23"/>
        <v>3.0715657521387153E-2</v>
      </c>
    </row>
    <row r="38" spans="1:17" ht="20.100000000000001" customHeight="1" x14ac:dyDescent="0.25">
      <c r="A38" s="13" t="s">
        <v>10</v>
      </c>
      <c r="B38" s="1"/>
      <c r="C38" s="235">
        <v>4010.490000000003</v>
      </c>
      <c r="D38" s="236">
        <v>2415.6299999999992</v>
      </c>
      <c r="E38" s="258">
        <f t="shared" si="24"/>
        <v>6.3706989752005038E-3</v>
      </c>
      <c r="F38" s="259">
        <f t="shared" si="25"/>
        <v>4.0208420043938084E-3</v>
      </c>
      <c r="G38" s="64">
        <f t="shared" si="19"/>
        <v>-0.39767210490488758</v>
      </c>
      <c r="I38" s="235">
        <v>2403.1579999999994</v>
      </c>
      <c r="J38" s="236">
        <v>1556.6060000000007</v>
      </c>
      <c r="K38" s="258">
        <f t="shared" si="20"/>
        <v>1.4004806951941697E-2</v>
      </c>
      <c r="L38" s="259">
        <f t="shared" si="21"/>
        <v>9.2933917480993566E-3</v>
      </c>
      <c r="M38" s="64">
        <f t="shared" si="22"/>
        <v>-0.35226647602862526</v>
      </c>
      <c r="O38" s="285">
        <f t="shared" si="17"/>
        <v>5.9921805066213798</v>
      </c>
      <c r="P38" s="286">
        <f t="shared" si="18"/>
        <v>6.4438924835343219</v>
      </c>
      <c r="Q38" s="64">
        <f t="shared" si="23"/>
        <v>7.5383573043869223E-2</v>
      </c>
    </row>
    <row r="39" spans="1:17" ht="20.100000000000001" customHeight="1" thickBot="1" x14ac:dyDescent="0.3">
      <c r="A39" s="13" t="s">
        <v>11</v>
      </c>
      <c r="B39" s="15"/>
      <c r="C39" s="255">
        <v>8132.3499999999995</v>
      </c>
      <c r="D39" s="256">
        <v>4678.5700000000006</v>
      </c>
      <c r="E39" s="264">
        <f>C39/$C$40</f>
        <v>1.2918310184284658E-2</v>
      </c>
      <c r="F39" s="265">
        <f>D39/$D$40</f>
        <v>7.7875298686043591E-3</v>
      </c>
      <c r="G39" s="67">
        <f t="shared" si="19"/>
        <v>-0.42469642846163769</v>
      </c>
      <c r="I39" s="255">
        <v>1790.4610000000002</v>
      </c>
      <c r="J39" s="256">
        <v>1197.2960000000003</v>
      </c>
      <c r="K39" s="264">
        <f t="shared" si="20"/>
        <v>1.0434212257363224E-2</v>
      </c>
      <c r="L39" s="265">
        <f t="shared" si="21"/>
        <v>7.1482062682736444E-3</v>
      </c>
      <c r="M39" s="67">
        <f t="shared" si="22"/>
        <v>-0.33129177345946093</v>
      </c>
      <c r="O39" s="291">
        <f t="shared" si="17"/>
        <v>2.2016526588255552</v>
      </c>
      <c r="P39" s="292">
        <f t="shared" si="18"/>
        <v>2.5591067356051105</v>
      </c>
      <c r="Q39" s="67">
        <f>(P39-O39)/O39</f>
        <v>0.16235716171970327</v>
      </c>
    </row>
    <row r="40" spans="1:17" ht="26.25" customHeight="1" thickBot="1" x14ac:dyDescent="0.3">
      <c r="A40" s="17" t="s">
        <v>12</v>
      </c>
      <c r="B40" s="59"/>
      <c r="C40" s="257">
        <f>C28+C29+C30+C33+C37+C38+C39</f>
        <v>629521.19000000018</v>
      </c>
      <c r="D40" s="274">
        <f>D28+D29+D30+D33+D37+D38+D39</f>
        <v>600777.14999999991</v>
      </c>
      <c r="E40" s="266">
        <f>C40/$C$40</f>
        <v>1</v>
      </c>
      <c r="F40" s="267">
        <f>D40/$D$40</f>
        <v>1</v>
      </c>
      <c r="G40" s="67">
        <f t="shared" si="19"/>
        <v>-4.5660162765927326E-2</v>
      </c>
      <c r="H40" s="2"/>
      <c r="I40" s="257">
        <f>I28+I29+I30+I33+I37+I38+I39</f>
        <v>171595.22499999998</v>
      </c>
      <c r="J40" s="274">
        <f>J28+J29+J30+J33+J37+J38+J39</f>
        <v>167496.00600000005</v>
      </c>
      <c r="K40" s="266">
        <f>K28+K29+K30+K33+K37+K38+K39</f>
        <v>0.99999999999999989</v>
      </c>
      <c r="L40" s="267">
        <f>L28+L29+L30+L33+L37+L38+L39</f>
        <v>0.99999999999999989</v>
      </c>
      <c r="M40" s="67">
        <f t="shared" si="22"/>
        <v>-2.3888887351031621E-2</v>
      </c>
      <c r="N40" s="2"/>
      <c r="O40" s="293">
        <f t="shared" si="17"/>
        <v>2.7258053855184752</v>
      </c>
      <c r="P40" s="294">
        <f t="shared" si="18"/>
        <v>2.787988957303055</v>
      </c>
      <c r="Q40" s="67">
        <f>(P40-O40)/O40</f>
        <v>2.2812916914371657E-2</v>
      </c>
    </row>
    <row r="42" spans="1:17" x14ac:dyDescent="0.25">
      <c r="A42" s="2"/>
    </row>
    <row r="43" spans="1:17" ht="8.25" customHeight="1" thickBot="1" x14ac:dyDescent="0.3"/>
    <row r="44" spans="1:17" ht="15" customHeight="1" x14ac:dyDescent="0.25">
      <c r="A44" s="437" t="s">
        <v>15</v>
      </c>
      <c r="B44" s="455"/>
      <c r="C44" s="458" t="s">
        <v>1</v>
      </c>
      <c r="D44" s="454"/>
      <c r="E44" s="449" t="s">
        <v>105</v>
      </c>
      <c r="F44" s="449"/>
      <c r="G44" s="148" t="s">
        <v>0</v>
      </c>
      <c r="I44" s="450">
        <v>1000</v>
      </c>
      <c r="J44" s="454"/>
      <c r="K44" s="449" t="s">
        <v>105</v>
      </c>
      <c r="L44" s="449"/>
      <c r="M44" s="148" t="s">
        <v>0</v>
      </c>
      <c r="O44" s="448" t="s">
        <v>22</v>
      </c>
      <c r="P44" s="449"/>
      <c r="Q44" s="148" t="s">
        <v>0</v>
      </c>
    </row>
    <row r="45" spans="1:17" ht="15" customHeight="1" x14ac:dyDescent="0.25">
      <c r="A45" s="456"/>
      <c r="B45" s="457"/>
      <c r="C45" s="459" t="str">
        <f>C5</f>
        <v>jan-maio</v>
      </c>
      <c r="D45" s="447"/>
      <c r="E45" s="451" t="str">
        <f>C25</f>
        <v>jan-maio</v>
      </c>
      <c r="F45" s="451"/>
      <c r="G45" s="149" t="str">
        <f>G25</f>
        <v>2022 /2021</v>
      </c>
      <c r="I45" s="446" t="str">
        <f>C5</f>
        <v>jan-maio</v>
      </c>
      <c r="J45" s="447"/>
      <c r="K45" s="460" t="str">
        <f>C25</f>
        <v>jan-maio</v>
      </c>
      <c r="L45" s="453"/>
      <c r="M45" s="149" t="str">
        <f>G45</f>
        <v>2022 /2021</v>
      </c>
      <c r="O45" s="446" t="str">
        <f>C5</f>
        <v>jan-maio</v>
      </c>
      <c r="P45" s="447"/>
      <c r="Q45" s="149" t="str">
        <f>Q25</f>
        <v>2022 /2021</v>
      </c>
    </row>
    <row r="46" spans="1:17" ht="15.75" customHeight="1" x14ac:dyDescent="0.25">
      <c r="A46" s="456"/>
      <c r="B46" s="457"/>
      <c r="C46" s="159">
        <f>C6</f>
        <v>2021</v>
      </c>
      <c r="D46" s="157">
        <f>D6</f>
        <v>2022</v>
      </c>
      <c r="E46" s="244">
        <f>C26</f>
        <v>2021</v>
      </c>
      <c r="F46" s="157">
        <f>D26</f>
        <v>2022</v>
      </c>
      <c r="G46" s="149" t="s">
        <v>1</v>
      </c>
      <c r="I46" s="154">
        <f>C6</f>
        <v>2021</v>
      </c>
      <c r="J46" s="158">
        <f>D6</f>
        <v>2022</v>
      </c>
      <c r="K46" s="156">
        <f>C26</f>
        <v>2021</v>
      </c>
      <c r="L46" s="157">
        <f>D26</f>
        <v>2022</v>
      </c>
      <c r="M46" s="322">
        <v>1000</v>
      </c>
      <c r="O46" s="154">
        <f>O26</f>
        <v>2021</v>
      </c>
      <c r="P46" s="158">
        <f>P26</f>
        <v>2022</v>
      </c>
      <c r="Q46" s="149"/>
    </row>
    <row r="47" spans="1:17" s="375" customFormat="1" ht="15.75" customHeight="1" x14ac:dyDescent="0.25">
      <c r="A47" s="28" t="s">
        <v>116</v>
      </c>
      <c r="B47" s="20"/>
      <c r="C47" s="249">
        <f>C48+C49</f>
        <v>373881.66000000003</v>
      </c>
      <c r="D47" s="250">
        <f>D48+D49</f>
        <v>344061.69999999995</v>
      </c>
      <c r="E47" s="260">
        <f>C47/$C$60</f>
        <v>0.52054012299829</v>
      </c>
      <c r="F47" s="261">
        <f>D47/$D$60</f>
        <v>0.4984441263569751</v>
      </c>
      <c r="G47" s="65">
        <f>(D47-C47)/C47</f>
        <v>-7.9757750085949861E-2</v>
      </c>
      <c r="H47"/>
      <c r="I47" s="249">
        <f>I48+I49</f>
        <v>110854.84699999992</v>
      </c>
      <c r="J47" s="250">
        <f>J48+J49</f>
        <v>109127.4439999999</v>
      </c>
      <c r="K47" s="260">
        <f>I47/$I$60</f>
        <v>0.58158303337560902</v>
      </c>
      <c r="L47" s="261">
        <f>J47/$J$60</f>
        <v>0.56157551366785752</v>
      </c>
      <c r="M47" s="65">
        <f>(J47-I47)/I47</f>
        <v>-1.5582566272451952E-2</v>
      </c>
      <c r="N47"/>
      <c r="O47" s="287">
        <f t="shared" ref="O47" si="26">(I47/C47)*10</f>
        <v>2.9649715099692213</v>
      </c>
      <c r="P47" s="288">
        <f t="shared" ref="P47" si="27">(J47/D47)*10</f>
        <v>3.1717405337472875</v>
      </c>
      <c r="Q47" s="65">
        <f>(P47-O47)/O47</f>
        <v>6.9737271701545825E-2</v>
      </c>
    </row>
    <row r="48" spans="1:17" ht="20.100000000000001" customHeight="1" x14ac:dyDescent="0.25">
      <c r="A48" s="13" t="s">
        <v>4</v>
      </c>
      <c r="B48" s="1"/>
      <c r="C48" s="268">
        <v>178618.27999999997</v>
      </c>
      <c r="D48" s="269">
        <v>168685.91999999984</v>
      </c>
      <c r="E48" s="258">
        <f>C48/$C$60</f>
        <v>0.24868291598187237</v>
      </c>
      <c r="F48" s="259">
        <f>D48/$D$60</f>
        <v>0.2443762442117868</v>
      </c>
      <c r="G48" s="64">
        <f>(D48-C48)/C48</f>
        <v>-5.5606626600592804E-2</v>
      </c>
      <c r="I48" s="268">
        <v>62164.733000000015</v>
      </c>
      <c r="J48" s="269">
        <v>63403.77499999998</v>
      </c>
      <c r="K48" s="258">
        <f>I48/$I$60</f>
        <v>0.3261377825646618</v>
      </c>
      <c r="L48" s="259">
        <f>J48/$J$60</f>
        <v>0.32627913024432503</v>
      </c>
      <c r="M48" s="64">
        <f>(J48-I48)/I48</f>
        <v>1.9931590472687537E-2</v>
      </c>
      <c r="O48" s="285">
        <f t="shared" ref="O48:O60" si="28">(I48/C48)*10</f>
        <v>3.4803119255207267</v>
      </c>
      <c r="P48" s="286">
        <f t="shared" ref="P48:P60" si="29">(J48/D48)*10</f>
        <v>3.758688039879087</v>
      </c>
      <c r="Q48" s="64">
        <f>(P48-O48)/O48</f>
        <v>7.9985966866090455E-2</v>
      </c>
    </row>
    <row r="49" spans="1:17" ht="20.100000000000001" customHeight="1" x14ac:dyDescent="0.25">
      <c r="A49" s="13" t="s">
        <v>5</v>
      </c>
      <c r="B49" s="1"/>
      <c r="C49" s="268">
        <v>195263.38000000006</v>
      </c>
      <c r="D49" s="269">
        <v>175375.78000000009</v>
      </c>
      <c r="E49" s="258">
        <f>C49/$C$60</f>
        <v>0.27185720701641758</v>
      </c>
      <c r="F49" s="259">
        <f>D49/$D$60</f>
        <v>0.25406788214518827</v>
      </c>
      <c r="G49" s="64">
        <f>(D49-C49)/C49</f>
        <v>-0.10185012673651338</v>
      </c>
      <c r="I49" s="268">
        <v>48690.113999999907</v>
      </c>
      <c r="J49" s="269">
        <v>45723.668999999929</v>
      </c>
      <c r="K49" s="258">
        <f>I49/$I$60</f>
        <v>0.25544525081094716</v>
      </c>
      <c r="L49" s="259">
        <f>J49/$J$60</f>
        <v>0.23529638342353254</v>
      </c>
      <c r="M49" s="64">
        <f>(J49-I49)/I49</f>
        <v>-6.0924995985837775E-2</v>
      </c>
      <c r="O49" s="285">
        <f t="shared" si="28"/>
        <v>2.4935609534158369</v>
      </c>
      <c r="P49" s="286">
        <f t="shared" si="29"/>
        <v>2.6071826451748303</v>
      </c>
      <c r="Q49" s="64">
        <f>(P49-O49)/O49</f>
        <v>4.5566037438686723E-2</v>
      </c>
    </row>
    <row r="50" spans="1:17" ht="20.100000000000001" customHeight="1" x14ac:dyDescent="0.25">
      <c r="A50" s="28" t="s">
        <v>38</v>
      </c>
      <c r="B50" s="20"/>
      <c r="C50" s="249">
        <f>C51+C52</f>
        <v>274396.40000000008</v>
      </c>
      <c r="D50" s="250">
        <f>D51+D52</f>
        <v>280639.33000000025</v>
      </c>
      <c r="E50" s="260">
        <f>C50/$C$60</f>
        <v>0.38203086989152663</v>
      </c>
      <c r="F50" s="261">
        <f>D50/$D$60</f>
        <v>0.40656378104060109</v>
      </c>
      <c r="G50" s="65">
        <f>(D50-C50)/C50</f>
        <v>2.2751501112988966E-2</v>
      </c>
      <c r="I50" s="249">
        <f>I51+I52</f>
        <v>34102.343999999997</v>
      </c>
      <c r="J50" s="250">
        <f>J51+J52</f>
        <v>36194.661000000029</v>
      </c>
      <c r="K50" s="260">
        <f>I50/$I$60</f>
        <v>0.17891274225238443</v>
      </c>
      <c r="L50" s="261">
        <f>J50/$J$60</f>
        <v>0.18625961168034874</v>
      </c>
      <c r="M50" s="65">
        <f>(J50-I50)/I50</f>
        <v>6.1354052378335987E-2</v>
      </c>
      <c r="O50" s="287">
        <f t="shared" si="28"/>
        <v>1.2428130981310246</v>
      </c>
      <c r="P50" s="288">
        <f t="shared" si="29"/>
        <v>1.2897216152846429</v>
      </c>
      <c r="Q50" s="65">
        <f>(P50-O50)/O50</f>
        <v>3.774382264248792E-2</v>
      </c>
    </row>
    <row r="51" spans="1:17" ht="20.100000000000001" customHeight="1" x14ac:dyDescent="0.25">
      <c r="A51" s="13"/>
      <c r="B51" s="1" t="s">
        <v>6</v>
      </c>
      <c r="C51" s="251">
        <v>263144.69000000006</v>
      </c>
      <c r="D51" s="252">
        <v>272692.45000000024</v>
      </c>
      <c r="E51" s="258">
        <f t="shared" ref="E51:E57" si="30">C51/$C$60</f>
        <v>0.36636557486918964</v>
      </c>
      <c r="F51" s="259">
        <f t="shared" ref="F51:F57" si="31">D51/$D$60</f>
        <v>0.39505109113973819</v>
      </c>
      <c r="G51" s="64">
        <f t="shared" ref="G51:G59" si="32">(D51-C51)/C51</f>
        <v>3.6283308623860817E-2</v>
      </c>
      <c r="I51" s="251">
        <v>31945.806999999993</v>
      </c>
      <c r="J51" s="252">
        <v>34350.034000000029</v>
      </c>
      <c r="K51" s="258">
        <f t="shared" ref="K51:K58" si="33">I51/$I$60</f>
        <v>0.16759880006592559</v>
      </c>
      <c r="L51" s="259">
        <f t="shared" ref="L51:L58" si="34">J51/$J$60</f>
        <v>0.17676706501123957</v>
      </c>
      <c r="M51" s="64">
        <f t="shared" ref="M51:M58" si="35">(J51-I51)/I51</f>
        <v>7.5259548146648342E-2</v>
      </c>
      <c r="O51" s="285">
        <f t="shared" si="28"/>
        <v>1.2140015821713896</v>
      </c>
      <c r="P51" s="286">
        <f t="shared" si="29"/>
        <v>1.2596620845204918</v>
      </c>
      <c r="Q51" s="64">
        <f t="shared" ref="Q51:Q58" si="36">(P51-O51)/O51</f>
        <v>3.7611567414461484E-2</v>
      </c>
    </row>
    <row r="52" spans="1:17" ht="20.100000000000001" customHeight="1" x14ac:dyDescent="0.25">
      <c r="A52" s="13"/>
      <c r="B52" s="1" t="s">
        <v>39</v>
      </c>
      <c r="C52" s="251">
        <v>11251.71</v>
      </c>
      <c r="D52" s="252">
        <v>7946.8800000000065</v>
      </c>
      <c r="E52" s="262">
        <f t="shared" si="30"/>
        <v>1.5665295022336982E-2</v>
      </c>
      <c r="F52" s="263">
        <f t="shared" si="31"/>
        <v>1.1512689900862903E-2</v>
      </c>
      <c r="G52" s="64">
        <f t="shared" si="32"/>
        <v>-0.29371802152739385</v>
      </c>
      <c r="I52" s="251">
        <v>2156.5370000000003</v>
      </c>
      <c r="J52" s="252">
        <v>1844.6269999999997</v>
      </c>
      <c r="K52" s="262">
        <f t="shared" si="33"/>
        <v>1.1313942186458809E-2</v>
      </c>
      <c r="L52" s="263">
        <f t="shared" si="34"/>
        <v>9.4925466691091909E-3</v>
      </c>
      <c r="M52" s="64">
        <f t="shared" si="35"/>
        <v>-0.14463466196035613</v>
      </c>
      <c r="O52" s="285">
        <f t="shared" si="28"/>
        <v>1.9166304499493858</v>
      </c>
      <c r="P52" s="286">
        <f t="shared" si="29"/>
        <v>2.3211964947249717</v>
      </c>
      <c r="Q52" s="64">
        <f t="shared" si="36"/>
        <v>0.2110819249408615</v>
      </c>
    </row>
    <row r="53" spans="1:17" ht="20.100000000000001" customHeight="1" x14ac:dyDescent="0.25">
      <c r="A53" s="28" t="s">
        <v>134</v>
      </c>
      <c r="B53" s="20"/>
      <c r="C53" s="249">
        <f>SUM(C54:C56)</f>
        <v>59340.520000000004</v>
      </c>
      <c r="D53" s="250">
        <f>SUM(D54:D56)</f>
        <v>51181.159999999989</v>
      </c>
      <c r="E53" s="260">
        <f>C53/$C$60</f>
        <v>8.2617375721458192E-2</v>
      </c>
      <c r="F53" s="261">
        <f>D53/$D$60</f>
        <v>7.4146435311272824E-2</v>
      </c>
      <c r="G53" s="65">
        <f>(D53-C53)/C53</f>
        <v>-0.13750064879782001</v>
      </c>
      <c r="I53" s="249">
        <f>SUM(I54:I56)</f>
        <v>41975.617000000027</v>
      </c>
      <c r="J53" s="250">
        <f>SUM(J54:J56)</f>
        <v>43391.47</v>
      </c>
      <c r="K53" s="260">
        <f t="shared" si="33"/>
        <v>0.22021866723313246</v>
      </c>
      <c r="L53" s="261">
        <f t="shared" si="34"/>
        <v>0.22329476583409624</v>
      </c>
      <c r="M53" s="65">
        <f t="shared" si="35"/>
        <v>3.3730367799000377E-2</v>
      </c>
      <c r="O53" s="287">
        <f t="shared" si="28"/>
        <v>7.0736854008020185</v>
      </c>
      <c r="P53" s="288">
        <f t="shared" si="29"/>
        <v>8.4780161293726071</v>
      </c>
      <c r="Q53" s="65">
        <f t="shared" si="36"/>
        <v>0.19852886423410415</v>
      </c>
    </row>
    <row r="54" spans="1:17" ht="20.100000000000001" customHeight="1" x14ac:dyDescent="0.25">
      <c r="A54" s="13"/>
      <c r="B54" s="4" t="s">
        <v>7</v>
      </c>
      <c r="C54" s="251">
        <v>54107.6</v>
      </c>
      <c r="D54" s="252">
        <v>46926.989999999991</v>
      </c>
      <c r="E54" s="258">
        <f>C54/$C$60</f>
        <v>7.5331795518245717E-2</v>
      </c>
      <c r="F54" s="259">
        <f>D54/$D$60</f>
        <v>6.7983395225660118E-2</v>
      </c>
      <c r="G54" s="64">
        <f>(D54-C54)/C54</f>
        <v>-0.13270982264968337</v>
      </c>
      <c r="I54" s="251">
        <v>37864.133000000031</v>
      </c>
      <c r="J54" s="252">
        <v>39250.673000000003</v>
      </c>
      <c r="K54" s="258">
        <f t="shared" si="33"/>
        <v>0.19864839402356066</v>
      </c>
      <c r="L54" s="259">
        <f t="shared" si="34"/>
        <v>0.20198600868709182</v>
      </c>
      <c r="M54" s="64">
        <f t="shared" si="35"/>
        <v>3.6618823412646759E-2</v>
      </c>
      <c r="O54" s="285">
        <f t="shared" si="28"/>
        <v>6.9979324531119538</v>
      </c>
      <c r="P54" s="286">
        <f t="shared" si="29"/>
        <v>8.3642000051569489</v>
      </c>
      <c r="Q54" s="64">
        <f t="shared" si="36"/>
        <v>0.19523874532933241</v>
      </c>
    </row>
    <row r="55" spans="1:17" ht="20.100000000000001" customHeight="1" x14ac:dyDescent="0.25">
      <c r="A55" s="13"/>
      <c r="B55" s="4" t="s">
        <v>8</v>
      </c>
      <c r="C55" s="251">
        <v>3786.3400000000015</v>
      </c>
      <c r="D55" s="252">
        <v>3702.739999999998</v>
      </c>
      <c r="E55" s="258">
        <f t="shared" si="30"/>
        <v>5.2715661134952324E-3</v>
      </c>
      <c r="F55" s="259">
        <f t="shared" si="31"/>
        <v>5.3641803328502565E-3</v>
      </c>
      <c r="G55" s="64">
        <f t="shared" si="32"/>
        <v>-2.2079369523075983E-2</v>
      </c>
      <c r="I55" s="251">
        <v>3546.1189999999992</v>
      </c>
      <c r="J55" s="252">
        <v>3801.25</v>
      </c>
      <c r="K55" s="258">
        <f t="shared" si="33"/>
        <v>1.8604172037068278E-2</v>
      </c>
      <c r="L55" s="259">
        <f t="shared" si="34"/>
        <v>1.9561430590548289E-2</v>
      </c>
      <c r="M55" s="64">
        <f t="shared" si="35"/>
        <v>7.1946542121119117E-2</v>
      </c>
      <c r="O55" s="285">
        <f t="shared" si="28"/>
        <v>9.3655588246169064</v>
      </c>
      <c r="P55" s="286">
        <f t="shared" si="29"/>
        <v>10.266046225227809</v>
      </c>
      <c r="Q55" s="64">
        <f t="shared" si="36"/>
        <v>9.614881690177593E-2</v>
      </c>
    </row>
    <row r="56" spans="1:17" ht="20.100000000000001" customHeight="1" x14ac:dyDescent="0.25">
      <c r="A56" s="37"/>
      <c r="B56" s="38" t="s">
        <v>9</v>
      </c>
      <c r="C56" s="253">
        <v>1446.5800000000002</v>
      </c>
      <c r="D56" s="254">
        <v>551.43000000000006</v>
      </c>
      <c r="E56" s="262">
        <f t="shared" si="30"/>
        <v>2.0140140897172286E-3</v>
      </c>
      <c r="F56" s="263">
        <f t="shared" si="31"/>
        <v>7.9885975276244598E-4</v>
      </c>
      <c r="G56" s="64">
        <f t="shared" si="32"/>
        <v>-0.61880435233447162</v>
      </c>
      <c r="I56" s="253">
        <v>565.36499999999978</v>
      </c>
      <c r="J56" s="254">
        <v>339.54699999999997</v>
      </c>
      <c r="K56" s="262">
        <f t="shared" si="33"/>
        <v>2.9661011725035467E-3</v>
      </c>
      <c r="L56" s="263">
        <f t="shared" si="34"/>
        <v>1.7473265564561392E-3</v>
      </c>
      <c r="M56" s="64">
        <f t="shared" si="35"/>
        <v>-0.39941984381771051</v>
      </c>
      <c r="O56" s="285">
        <f t="shared" si="28"/>
        <v>3.9082871324088519</v>
      </c>
      <c r="P56" s="286">
        <f t="shared" si="29"/>
        <v>6.1575721306421469</v>
      </c>
      <c r="Q56" s="64">
        <f t="shared" si="36"/>
        <v>0.57551682413030902</v>
      </c>
    </row>
    <row r="57" spans="1:17" ht="20.100000000000001" customHeight="1" x14ac:dyDescent="0.25">
      <c r="A57" s="13" t="s">
        <v>135</v>
      </c>
      <c r="B57" s="4"/>
      <c r="C57" s="235">
        <v>683.74</v>
      </c>
      <c r="D57" s="236">
        <v>1282.7400000000005</v>
      </c>
      <c r="E57" s="258">
        <f t="shared" si="30"/>
        <v>9.519431996178971E-4</v>
      </c>
      <c r="F57" s="259">
        <f t="shared" si="31"/>
        <v>1.8583126766017449E-3</v>
      </c>
      <c r="G57" s="66">
        <f t="shared" si="32"/>
        <v>0.87606400093602899</v>
      </c>
      <c r="I57" s="235">
        <v>611.16299999999967</v>
      </c>
      <c r="J57" s="236">
        <v>966.952</v>
      </c>
      <c r="K57" s="258">
        <f t="shared" si="33"/>
        <v>3.206373388679499E-3</v>
      </c>
      <c r="L57" s="259">
        <f t="shared" si="34"/>
        <v>4.9759853817538573E-3</v>
      </c>
      <c r="M57" s="66">
        <f t="shared" si="35"/>
        <v>0.58215075192706445</v>
      </c>
      <c r="O57" s="289">
        <f t="shared" si="28"/>
        <v>8.9385292655102759</v>
      </c>
      <c r="P57" s="290">
        <f t="shared" si="29"/>
        <v>7.5381760918034804</v>
      </c>
      <c r="Q57" s="66">
        <f t="shared" si="36"/>
        <v>-0.15666483065733447</v>
      </c>
    </row>
    <row r="58" spans="1:17" ht="20.100000000000001" customHeight="1" x14ac:dyDescent="0.25">
      <c r="A58" s="13" t="s">
        <v>10</v>
      </c>
      <c r="B58" s="1"/>
      <c r="C58" s="235">
        <v>4675.8099999999995</v>
      </c>
      <c r="D58" s="236">
        <v>6518.7400000000016</v>
      </c>
      <c r="E58" s="258">
        <f>C58/$C$60</f>
        <v>6.5099387664980237E-3</v>
      </c>
      <c r="F58" s="259">
        <f>D58/$D$60</f>
        <v>9.4437354237576262E-3</v>
      </c>
      <c r="G58" s="64">
        <f t="shared" si="32"/>
        <v>0.39414133593965589</v>
      </c>
      <c r="I58" s="235">
        <v>2091.6429999999978</v>
      </c>
      <c r="J58" s="236">
        <v>3258.5070000000005</v>
      </c>
      <c r="K58" s="258">
        <f t="shared" si="33"/>
        <v>1.09734857211869E-2</v>
      </c>
      <c r="L58" s="259">
        <f t="shared" si="34"/>
        <v>1.6768446829152447E-2</v>
      </c>
      <c r="M58" s="64">
        <f t="shared" si="35"/>
        <v>0.55786957908209189</v>
      </c>
      <c r="O58" s="285">
        <f t="shared" si="28"/>
        <v>4.4733276159638606</v>
      </c>
      <c r="P58" s="286">
        <f t="shared" si="29"/>
        <v>4.9986761245271323</v>
      </c>
      <c r="Q58" s="64">
        <f t="shared" si="36"/>
        <v>0.11744020417562814</v>
      </c>
    </row>
    <row r="59" spans="1:17" ht="20.100000000000001" customHeight="1" thickBot="1" x14ac:dyDescent="0.3">
      <c r="A59" s="13" t="s">
        <v>11</v>
      </c>
      <c r="B59" s="15"/>
      <c r="C59" s="255">
        <v>5279.0100000000011</v>
      </c>
      <c r="D59" s="256">
        <v>6587.6799999999994</v>
      </c>
      <c r="E59" s="264">
        <f>C59/$C$60</f>
        <v>7.3497494226092905E-3</v>
      </c>
      <c r="F59" s="265">
        <f>D59/$D$60</f>
        <v>9.5436091907914137E-3</v>
      </c>
      <c r="G59" s="67">
        <f t="shared" si="32"/>
        <v>0.24790064803817344</v>
      </c>
      <c r="I59" s="255">
        <v>973.19100000000014</v>
      </c>
      <c r="J59" s="256">
        <v>1384.6880000000008</v>
      </c>
      <c r="K59" s="264">
        <f>I59/$I$60</f>
        <v>5.1056980290076336E-3</v>
      </c>
      <c r="L59" s="265">
        <f>J59/$J$60</f>
        <v>7.125676606791225E-3</v>
      </c>
      <c r="M59" s="67">
        <f>(J59-I59)/I59</f>
        <v>0.42283272245633241</v>
      </c>
      <c r="O59" s="291">
        <f t="shared" si="28"/>
        <v>1.8435104309330725</v>
      </c>
      <c r="P59" s="292">
        <f t="shared" si="29"/>
        <v>2.1019357345833449</v>
      </c>
      <c r="Q59" s="67">
        <f>(P59-O59)/O59</f>
        <v>0.14018109109340557</v>
      </c>
    </row>
    <row r="60" spans="1:17" ht="26.25" customHeight="1" thickBot="1" x14ac:dyDescent="0.3">
      <c r="A60" s="17" t="s">
        <v>12</v>
      </c>
      <c r="B60" s="59"/>
      <c r="C60" s="257">
        <f>C48+C49+C50+C53+C57+C58+C59</f>
        <v>718257.14000000013</v>
      </c>
      <c r="D60" s="274">
        <f>D48+D49+D50+D53+D57+D58+D59</f>
        <v>690271.35000000033</v>
      </c>
      <c r="E60" s="266">
        <f>E48+E49+E50+E53+E57+E58+E59</f>
        <v>1</v>
      </c>
      <c r="F60" s="267">
        <f>F48+F49+F50+F53+F57+F58+F59</f>
        <v>0.99999999999999989</v>
      </c>
      <c r="G60" s="67">
        <f>(D60-C60)/C60</f>
        <v>-3.8963469266730576E-2</v>
      </c>
      <c r="H60" s="2"/>
      <c r="I60" s="257">
        <f>I48+I49+I50+I53+I57+I58+I59</f>
        <v>190608.80499999996</v>
      </c>
      <c r="J60" s="274">
        <f>J48+J49+J50+J53+J57+J58+J59</f>
        <v>194323.72199999992</v>
      </c>
      <c r="K60" s="266">
        <f>K48+K49+K50+K53+K57+K58+K59</f>
        <v>0.99999999999999978</v>
      </c>
      <c r="L60" s="267">
        <f>L48+L49+L50+L53+L57+L58+L59</f>
        <v>1</v>
      </c>
      <c r="M60" s="67">
        <f>(J60-I60)/I60</f>
        <v>1.9489744977940333E-2</v>
      </c>
      <c r="N60" s="2"/>
      <c r="O60" s="293">
        <f t="shared" si="28"/>
        <v>2.6537683287074589</v>
      </c>
      <c r="P60" s="294">
        <f t="shared" si="29"/>
        <v>2.8151787264530075</v>
      </c>
      <c r="Q60" s="67">
        <f>(P60-O60)/O60</f>
        <v>6.0823092957841163E-2</v>
      </c>
    </row>
    <row r="64" spans="1:17" x14ac:dyDescent="0.25">
      <c r="L64" s="49"/>
    </row>
    <row r="66" spans="3:13" x14ac:dyDescent="0.25">
      <c r="C66" s="137"/>
      <c r="D66" s="137"/>
      <c r="E66" s="137"/>
      <c r="F66" s="137"/>
      <c r="G66" s="326"/>
      <c r="I66" s="326"/>
      <c r="J66" s="137"/>
      <c r="K66" s="137"/>
      <c r="L66" s="137"/>
      <c r="M66" s="326"/>
    </row>
    <row r="68" spans="3:13" x14ac:dyDescent="0.25">
      <c r="M68" s="326"/>
    </row>
    <row r="69" spans="3:13" x14ac:dyDescent="0.25">
      <c r="G69" s="326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 codeName="Folha24">
    <pageSetUpPr fitToPage="1"/>
  </sheetPr>
  <dimension ref="A1:XFC64"/>
  <sheetViews>
    <sheetView showGridLines="0" tabSelected="1" workbookViewId="0">
      <selection activeCell="M9" sqref="M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40"/>
    <col min="17" max="17" width="10.85546875" customWidth="1"/>
  </cols>
  <sheetData>
    <row r="1" spans="1:20" ht="15.75" x14ac:dyDescent="0.25">
      <c r="A1" s="5" t="s">
        <v>162</v>
      </c>
    </row>
    <row r="3" spans="1:20" ht="8.25" customHeight="1" thickBot="1" x14ac:dyDescent="0.3">
      <c r="Q3" s="15"/>
    </row>
    <row r="4" spans="1:20" x14ac:dyDescent="0.25">
      <c r="A4" s="437" t="s">
        <v>3</v>
      </c>
      <c r="B4" s="455"/>
      <c r="C4" s="458" t="s">
        <v>1</v>
      </c>
      <c r="D4" s="454"/>
      <c r="E4" s="449" t="s">
        <v>104</v>
      </c>
      <c r="F4" s="449"/>
      <c r="G4" s="148" t="s">
        <v>0</v>
      </c>
      <c r="I4" s="450">
        <v>1000</v>
      </c>
      <c r="J4" s="449"/>
      <c r="K4" s="461" t="s">
        <v>104</v>
      </c>
      <c r="L4" s="462"/>
      <c r="M4" s="148" t="s">
        <v>0</v>
      </c>
      <c r="O4" s="448" t="s">
        <v>22</v>
      </c>
      <c r="P4" s="449"/>
      <c r="Q4" s="148" t="s">
        <v>0</v>
      </c>
    </row>
    <row r="5" spans="1:20" x14ac:dyDescent="0.25">
      <c r="A5" s="456"/>
      <c r="B5" s="463"/>
      <c r="C5" s="459" t="s">
        <v>77</v>
      </c>
      <c r="D5" s="447"/>
      <c r="E5" s="451" t="str">
        <f>C5</f>
        <v>maio</v>
      </c>
      <c r="F5" s="451"/>
      <c r="G5" s="149" t="s">
        <v>133</v>
      </c>
      <c r="I5" s="446" t="str">
        <f>C5</f>
        <v>maio</v>
      </c>
      <c r="J5" s="451"/>
      <c r="K5" s="452" t="str">
        <f>C5</f>
        <v>maio</v>
      </c>
      <c r="L5" s="453"/>
      <c r="M5" s="149" t="str">
        <f>G5</f>
        <v>2022 /2021</v>
      </c>
      <c r="O5" s="446" t="str">
        <f>C5</f>
        <v>maio</v>
      </c>
      <c r="P5" s="447"/>
      <c r="Q5" s="149" t="str">
        <f>M5</f>
        <v>2022 /2021</v>
      </c>
    </row>
    <row r="6" spans="1:20" ht="19.5" customHeight="1" x14ac:dyDescent="0.25">
      <c r="A6" s="456"/>
      <c r="B6" s="463"/>
      <c r="C6" s="159">
        <v>2021</v>
      </c>
      <c r="D6" s="157">
        <v>2022</v>
      </c>
      <c r="E6" s="336">
        <f>C6</f>
        <v>2021</v>
      </c>
      <c r="F6" s="157">
        <f>D6</f>
        <v>2022</v>
      </c>
      <c r="G6" s="149" t="s">
        <v>1</v>
      </c>
      <c r="I6" s="335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335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116</v>
      </c>
      <c r="B7" s="20"/>
      <c r="C7" s="92">
        <f>C8+C9</f>
        <v>138152.83000000002</v>
      </c>
      <c r="D7" s="338">
        <f>D8+D9</f>
        <v>129914.01999999997</v>
      </c>
      <c r="E7" s="260">
        <f t="shared" ref="E7" si="0">C7/$C$20</f>
        <v>0.476820756170802</v>
      </c>
      <c r="F7" s="261">
        <f t="shared" ref="F7" si="1">D7/$D$20</f>
        <v>0.47700444164743</v>
      </c>
      <c r="G7" s="339">
        <f>(D7-C7)/C7</f>
        <v>-5.9635477608385154E-2</v>
      </c>
      <c r="I7" s="340">
        <f>I8+I9</f>
        <v>38155.504999999997</v>
      </c>
      <c r="J7" s="341">
        <f>J8+J9</f>
        <v>37829.606</v>
      </c>
      <c r="K7" s="260">
        <f t="shared" ref="K7" si="2">I7/$I$20</f>
        <v>0.49396326748486424</v>
      </c>
      <c r="L7" s="261">
        <f t="shared" ref="L7" si="3">J7/$J$20</f>
        <v>0.49191627375588293</v>
      </c>
      <c r="M7" s="339">
        <f>(J7-I7)/I7</f>
        <v>-8.5413363025858956E-3</v>
      </c>
      <c r="O7" s="342">
        <f t="shared" ref="O7" si="4">(I7/C7)*10</f>
        <v>2.7618330366449961</v>
      </c>
      <c r="P7" s="343">
        <f t="shared" ref="P7" si="5">(J7/D7)*10</f>
        <v>2.9118955752427649</v>
      </c>
      <c r="Q7" s="339">
        <f>(P7-O7)/O7</f>
        <v>5.4334399149653476E-2</v>
      </c>
    </row>
    <row r="8" spans="1:20" ht="20.100000000000001" customHeight="1" x14ac:dyDescent="0.25">
      <c r="A8" s="13" t="s">
        <v>4</v>
      </c>
      <c r="C8" s="24">
        <v>74373.700000000026</v>
      </c>
      <c r="D8" s="160">
        <v>64732.130000000005</v>
      </c>
      <c r="E8" s="258">
        <f t="shared" ref="E8:E19" si="6">C8/$C$20</f>
        <v>0.25669343055238453</v>
      </c>
      <c r="F8" s="259">
        <f t="shared" ref="F8:F19" si="7">D8/$D$20</f>
        <v>0.23767653042603765</v>
      </c>
      <c r="G8" s="337">
        <f>(D8-C8)/C8</f>
        <v>-0.12963682054274586</v>
      </c>
      <c r="I8" s="24">
        <v>22993.481000000003</v>
      </c>
      <c r="J8" s="160">
        <v>21429.079999999998</v>
      </c>
      <c r="K8" s="258">
        <f t="shared" ref="K8:K19" si="8">I8/$I$20</f>
        <v>0.29767487039186474</v>
      </c>
      <c r="L8" s="259">
        <f t="shared" ref="L8:L19" si="9">J8/$J$20</f>
        <v>0.27865247086149181</v>
      </c>
      <c r="M8" s="337">
        <f>(J8-I8)/I8</f>
        <v>-6.8036718755198705E-2</v>
      </c>
      <c r="O8" s="39">
        <f t="shared" ref="O8:P20" si="10">(I8/C8)*10</f>
        <v>3.0916145088922558</v>
      </c>
      <c r="P8" s="163">
        <f t="shared" si="10"/>
        <v>3.3104240506221556</v>
      </c>
      <c r="Q8" s="337">
        <f>(P8-O8)/O8</f>
        <v>7.0775169769888499E-2</v>
      </c>
      <c r="R8" s="137"/>
      <c r="S8" s="137"/>
      <c r="T8" s="366"/>
    </row>
    <row r="9" spans="1:20" ht="20.100000000000001" customHeight="1" x14ac:dyDescent="0.25">
      <c r="A9" s="13" t="s">
        <v>5</v>
      </c>
      <c r="C9" s="24">
        <v>63779.13</v>
      </c>
      <c r="D9" s="160">
        <v>65181.88999999997</v>
      </c>
      <c r="E9" s="258">
        <f t="shared" si="6"/>
        <v>0.2201273256184175</v>
      </c>
      <c r="F9" s="259">
        <f t="shared" si="7"/>
        <v>0.23932791122139238</v>
      </c>
      <c r="G9" s="337">
        <f>(D9-C9)/C9</f>
        <v>2.1994028454134965E-2</v>
      </c>
      <c r="I9" s="24">
        <v>15162.023999999996</v>
      </c>
      <c r="J9" s="160">
        <v>16400.525999999998</v>
      </c>
      <c r="K9" s="258">
        <f t="shared" si="8"/>
        <v>0.19628839709299956</v>
      </c>
      <c r="L9" s="259">
        <f t="shared" si="9"/>
        <v>0.21326380289439109</v>
      </c>
      <c r="M9" s="337">
        <f>(J9-I9)/I9</f>
        <v>8.1684476953736693E-2</v>
      </c>
      <c r="O9" s="39">
        <f t="shared" si="10"/>
        <v>2.3772704331338472</v>
      </c>
      <c r="P9" s="163">
        <f t="shared" si="10"/>
        <v>2.5161169766633042</v>
      </c>
      <c r="Q9" s="337">
        <f t="shared" ref="Q9:Q20" si="11">(P9-O9)/O9</f>
        <v>5.8405868173113967E-2</v>
      </c>
      <c r="R9" s="137"/>
      <c r="S9" s="137"/>
      <c r="T9" s="366"/>
    </row>
    <row r="10" spans="1:20" ht="20.100000000000001" customHeight="1" x14ac:dyDescent="0.25">
      <c r="A10" s="28" t="s">
        <v>38</v>
      </c>
      <c r="B10" s="20"/>
      <c r="C10" s="92">
        <f>C11+C12</f>
        <v>94191.750000000102</v>
      </c>
      <c r="D10" s="338">
        <f>D11+D12</f>
        <v>90220.259999999966</v>
      </c>
      <c r="E10" s="260">
        <f t="shared" si="6"/>
        <v>0.32509345961317754</v>
      </c>
      <c r="F10" s="261">
        <f t="shared" si="7"/>
        <v>0.33126112752562009</v>
      </c>
      <c r="G10" s="339">
        <f>(D10-C10)/C10</f>
        <v>-4.2163883779631782E-2</v>
      </c>
      <c r="I10" s="340">
        <f>I11+I12</f>
        <v>13338.770999999999</v>
      </c>
      <c r="J10" s="341">
        <f>J11+J12</f>
        <v>12542.857000000002</v>
      </c>
      <c r="K10" s="260">
        <f t="shared" si="8"/>
        <v>0.17268446341864299</v>
      </c>
      <c r="L10" s="261">
        <f t="shared" si="9"/>
        <v>0.16310070682980132</v>
      </c>
      <c r="M10" s="339">
        <f>(J10-I10)/I10</f>
        <v>-5.9669215402228366E-2</v>
      </c>
      <c r="O10" s="342">
        <f t="shared" si="10"/>
        <v>1.416129438087729</v>
      </c>
      <c r="P10" s="343">
        <f t="shared" si="10"/>
        <v>1.3902483765841516</v>
      </c>
      <c r="Q10" s="339">
        <f t="shared" si="11"/>
        <v>-1.8275915186485983E-2</v>
      </c>
      <c r="R10" s="374"/>
      <c r="S10" s="374"/>
      <c r="T10" s="366"/>
    </row>
    <row r="11" spans="1:20" ht="20.100000000000001" customHeight="1" x14ac:dyDescent="0.25">
      <c r="A11" s="13"/>
      <c r="B11" t="s">
        <v>6</v>
      </c>
      <c r="C11" s="36">
        <v>89800.300000000105</v>
      </c>
      <c r="D11" s="161">
        <v>85096.849999999962</v>
      </c>
      <c r="E11" s="258">
        <f t="shared" si="6"/>
        <v>0.30993680658126882</v>
      </c>
      <c r="F11" s="259">
        <f t="shared" si="7"/>
        <v>0.31244953716469626</v>
      </c>
      <c r="G11" s="337">
        <f t="shared" ref="G11:G19" si="12">(D11-C11)/C11</f>
        <v>-5.2376773796971025E-2</v>
      </c>
      <c r="I11" s="24">
        <v>12614.116999999998</v>
      </c>
      <c r="J11" s="160">
        <v>11638.464000000002</v>
      </c>
      <c r="K11" s="258">
        <f t="shared" si="8"/>
        <v>0.16330305285584276</v>
      </c>
      <c r="L11" s="259">
        <f t="shared" si="9"/>
        <v>0.15134045654934891</v>
      </c>
      <c r="M11" s="337">
        <f t="shared" ref="M11:M19" si="13">(J11-I11)/I11</f>
        <v>-7.7346119431110139E-2</v>
      </c>
      <c r="O11" s="39">
        <f t="shared" si="10"/>
        <v>1.4046853963739525</v>
      </c>
      <c r="P11" s="163">
        <f t="shared" si="10"/>
        <v>1.3676727164401512</v>
      </c>
      <c r="Q11" s="337">
        <f t="shared" si="11"/>
        <v>-2.634944452996069E-2</v>
      </c>
    </row>
    <row r="12" spans="1:20" ht="20.100000000000001" customHeight="1" x14ac:dyDescent="0.25">
      <c r="A12" s="13"/>
      <c r="B12" t="s">
        <v>39</v>
      </c>
      <c r="C12" s="36">
        <v>4391.4499999999989</v>
      </c>
      <c r="D12" s="161">
        <v>5123.4100000000026</v>
      </c>
      <c r="E12" s="262">
        <f t="shared" si="6"/>
        <v>1.5156653031908702E-2</v>
      </c>
      <c r="F12" s="263">
        <f t="shared" si="7"/>
        <v>1.8811590360923794E-2</v>
      </c>
      <c r="G12" s="337">
        <f t="shared" si="12"/>
        <v>0.16667843195300044</v>
      </c>
      <c r="I12" s="24">
        <v>724.65399999999977</v>
      </c>
      <c r="J12" s="160">
        <v>904.3929999999998</v>
      </c>
      <c r="K12" s="262">
        <f t="shared" si="8"/>
        <v>9.3814105628002228E-3</v>
      </c>
      <c r="L12" s="263">
        <f t="shared" si="9"/>
        <v>1.1760250280452409E-2</v>
      </c>
      <c r="M12" s="337">
        <f t="shared" si="13"/>
        <v>0.24803423426904439</v>
      </c>
      <c r="O12" s="39">
        <f t="shared" si="10"/>
        <v>1.6501474456045266</v>
      </c>
      <c r="P12" s="163">
        <f t="shared" si="10"/>
        <v>1.7652169160773767</v>
      </c>
      <c r="Q12" s="337">
        <f t="shared" si="11"/>
        <v>6.9732841619310412E-2</v>
      </c>
    </row>
    <row r="13" spans="1:20" ht="20.100000000000001" customHeight="1" x14ac:dyDescent="0.25">
      <c r="A13" s="28" t="s">
        <v>134</v>
      </c>
      <c r="B13" s="20"/>
      <c r="C13" s="92">
        <f>SUM(C14:C16)</f>
        <v>51980.720000000008</v>
      </c>
      <c r="D13" s="338">
        <f>SUM(D14:D16)</f>
        <v>47881.240000000005</v>
      </c>
      <c r="E13" s="260">
        <f t="shared" si="6"/>
        <v>0.17940628662259564</v>
      </c>
      <c r="F13" s="261">
        <f t="shared" si="7"/>
        <v>0.17580522988655573</v>
      </c>
      <c r="G13" s="339">
        <f t="shared" si="12"/>
        <v>-7.8865394707884048E-2</v>
      </c>
      <c r="I13" s="340">
        <f>SUM(I14:I16)</f>
        <v>24067.153999999995</v>
      </c>
      <c r="J13" s="341">
        <f>SUM(J14:J16)</f>
        <v>25039.379000000001</v>
      </c>
      <c r="K13" s="260">
        <f t="shared" si="8"/>
        <v>0.31157470013570571</v>
      </c>
      <c r="L13" s="261">
        <f t="shared" si="9"/>
        <v>0.32559889772157041</v>
      </c>
      <c r="M13" s="339">
        <f t="shared" si="13"/>
        <v>4.0396342666856495E-2</v>
      </c>
      <c r="O13" s="342">
        <f t="shared" si="10"/>
        <v>4.6300155134442136</v>
      </c>
      <c r="P13" s="343">
        <f t="shared" si="10"/>
        <v>5.2294758865894035</v>
      </c>
      <c r="Q13" s="339">
        <f t="shared" si="11"/>
        <v>0.12947264893703531</v>
      </c>
    </row>
    <row r="14" spans="1:20" ht="20.100000000000001" customHeight="1" x14ac:dyDescent="0.25">
      <c r="A14" s="13"/>
      <c r="B14" s="8" t="s">
        <v>7</v>
      </c>
      <c r="C14" s="36">
        <v>48165.100000000006</v>
      </c>
      <c r="D14" s="161">
        <v>43678.140000000007</v>
      </c>
      <c r="E14" s="258">
        <f t="shared" si="6"/>
        <v>0.16623705358075036</v>
      </c>
      <c r="F14" s="259">
        <f t="shared" si="7"/>
        <v>0.1603727356208228</v>
      </c>
      <c r="G14" s="337">
        <f t="shared" si="12"/>
        <v>-9.315790894236696E-2</v>
      </c>
      <c r="I14" s="36">
        <v>22509.392999999996</v>
      </c>
      <c r="J14" s="161">
        <v>23189.416000000001</v>
      </c>
      <c r="K14" s="258">
        <f t="shared" si="8"/>
        <v>0.29140784050377344</v>
      </c>
      <c r="L14" s="259">
        <f t="shared" si="9"/>
        <v>0.30154295313821278</v>
      </c>
      <c r="M14" s="337">
        <f t="shared" si="13"/>
        <v>3.0210632512391818E-2</v>
      </c>
      <c r="O14" s="39">
        <f t="shared" si="10"/>
        <v>4.6733823868319577</v>
      </c>
      <c r="P14" s="163">
        <f t="shared" si="10"/>
        <v>5.3091583112284537</v>
      </c>
      <c r="Q14" s="337">
        <f t="shared" si="11"/>
        <v>0.13604192248164879</v>
      </c>
    </row>
    <row r="15" spans="1:20" ht="20.100000000000001" customHeight="1" x14ac:dyDescent="0.25">
      <c r="A15" s="13"/>
      <c r="B15" s="8" t="s">
        <v>8</v>
      </c>
      <c r="C15" s="36">
        <v>2273.1899999999996</v>
      </c>
      <c r="D15" s="161">
        <v>2658.1699999999996</v>
      </c>
      <c r="E15" s="258">
        <f t="shared" si="6"/>
        <v>7.8456892610879198E-3</v>
      </c>
      <c r="F15" s="259">
        <f t="shared" si="7"/>
        <v>9.7599850782382775E-3</v>
      </c>
      <c r="G15" s="337">
        <f t="shared" si="12"/>
        <v>0.16935671897201734</v>
      </c>
      <c r="I15" s="36">
        <v>1166.7819999999999</v>
      </c>
      <c r="J15" s="161">
        <v>1488.241</v>
      </c>
      <c r="K15" s="258">
        <f t="shared" si="8"/>
        <v>1.5105223981769469E-2</v>
      </c>
      <c r="L15" s="259">
        <f t="shared" si="9"/>
        <v>1.9352302193438888E-2</v>
      </c>
      <c r="M15" s="337">
        <f t="shared" si="13"/>
        <v>0.27550904967680345</v>
      </c>
      <c r="O15" s="39">
        <f t="shared" si="10"/>
        <v>5.1327957627826981</v>
      </c>
      <c r="P15" s="163">
        <f t="shared" si="10"/>
        <v>5.5987427440682875</v>
      </c>
      <c r="Q15" s="337">
        <f t="shared" si="11"/>
        <v>9.077839891158665E-2</v>
      </c>
    </row>
    <row r="16" spans="1:20" ht="20.100000000000001" customHeight="1" x14ac:dyDescent="0.25">
      <c r="A16" s="37"/>
      <c r="B16" s="38" t="s">
        <v>9</v>
      </c>
      <c r="C16" s="344">
        <v>1542.4299999999996</v>
      </c>
      <c r="D16" s="345">
        <v>1544.9299999999994</v>
      </c>
      <c r="E16" s="262">
        <f t="shared" si="6"/>
        <v>5.3235437807573668E-3</v>
      </c>
      <c r="F16" s="263">
        <f t="shared" si="7"/>
        <v>5.6725091874946518E-3</v>
      </c>
      <c r="G16" s="337">
        <f t="shared" si="12"/>
        <v>1.620819097138783E-3</v>
      </c>
      <c r="I16" s="344">
        <v>390.97900000000004</v>
      </c>
      <c r="J16" s="345">
        <v>361.72199999999998</v>
      </c>
      <c r="K16" s="262">
        <f t="shared" si="8"/>
        <v>5.0616356501627952E-3</v>
      </c>
      <c r="L16" s="263">
        <f t="shared" si="9"/>
        <v>4.7036423899187709E-3</v>
      </c>
      <c r="M16" s="337">
        <f t="shared" si="13"/>
        <v>-7.4830105964770632E-2</v>
      </c>
      <c r="O16" s="39">
        <f t="shared" si="10"/>
        <v>2.5348249191211281</v>
      </c>
      <c r="P16" s="163">
        <f t="shared" si="10"/>
        <v>2.3413487989747117</v>
      </c>
      <c r="Q16" s="337">
        <f t="shared" si="11"/>
        <v>-7.6327212458325605E-2</v>
      </c>
    </row>
    <row r="17" spans="1:17" ht="20.100000000000001" customHeight="1" x14ac:dyDescent="0.25">
      <c r="A17" s="13" t="s">
        <v>135</v>
      </c>
      <c r="B17" s="8"/>
      <c r="C17" s="24">
        <v>75.13000000000001</v>
      </c>
      <c r="D17" s="160">
        <v>159.41000000000003</v>
      </c>
      <c r="E17" s="258">
        <f t="shared" si="6"/>
        <v>2.593037248032657E-4</v>
      </c>
      <c r="F17" s="259">
        <f t="shared" si="7"/>
        <v>5.8530463488865058E-4</v>
      </c>
      <c r="G17" s="346">
        <f t="shared" si="12"/>
        <v>1.1217888992413152</v>
      </c>
      <c r="I17" s="36">
        <v>11.026999999999999</v>
      </c>
      <c r="J17" s="161">
        <v>92.313000000000002</v>
      </c>
      <c r="K17" s="258">
        <f t="shared" si="8"/>
        <v>1.4275614883240567E-4</v>
      </c>
      <c r="L17" s="259">
        <f t="shared" si="9"/>
        <v>1.2003896360756922E-3</v>
      </c>
      <c r="M17" s="346">
        <f t="shared" si="13"/>
        <v>7.3715425773102394</v>
      </c>
      <c r="O17" s="347">
        <f t="shared" si="10"/>
        <v>1.4677226141354982</v>
      </c>
      <c r="P17" s="348">
        <f t="shared" si="10"/>
        <v>5.7909165046107516</v>
      </c>
      <c r="Q17" s="346">
        <f t="shared" si="11"/>
        <v>2.945511535244453</v>
      </c>
    </row>
    <row r="18" spans="1:17" ht="20.100000000000001" customHeight="1" x14ac:dyDescent="0.25">
      <c r="A18" s="13" t="s">
        <v>10</v>
      </c>
      <c r="C18" s="24">
        <v>1667.5100000000004</v>
      </c>
      <c r="D18" s="160">
        <v>1614.089999999999</v>
      </c>
      <c r="E18" s="258">
        <f t="shared" si="6"/>
        <v>5.7552449640182841E-3</v>
      </c>
      <c r="F18" s="259">
        <f t="shared" si="7"/>
        <v>5.9264434986978313E-3</v>
      </c>
      <c r="G18" s="337">
        <f t="shared" si="12"/>
        <v>-3.203578989031635E-2</v>
      </c>
      <c r="I18" s="24">
        <v>966.96899999999994</v>
      </c>
      <c r="J18" s="160">
        <v>824.51499999999999</v>
      </c>
      <c r="K18" s="258">
        <f t="shared" si="8"/>
        <v>1.251843388775936E-2</v>
      </c>
      <c r="L18" s="259">
        <f t="shared" si="9"/>
        <v>1.0721558835580573E-2</v>
      </c>
      <c r="M18" s="337">
        <f t="shared" si="13"/>
        <v>-0.14732013125550039</v>
      </c>
      <c r="O18" s="39">
        <f t="shared" si="10"/>
        <v>5.7988797668379775</v>
      </c>
      <c r="P18" s="163">
        <f t="shared" si="10"/>
        <v>5.1082343611570638</v>
      </c>
      <c r="Q18" s="337">
        <f t="shared" si="11"/>
        <v>-0.11909979745234656</v>
      </c>
    </row>
    <row r="19" spans="1:17" ht="20.100000000000001" customHeight="1" thickBot="1" x14ac:dyDescent="0.3">
      <c r="A19" s="13" t="s">
        <v>11</v>
      </c>
      <c r="B19" s="15"/>
      <c r="C19" s="26">
        <v>3669.5100000000011</v>
      </c>
      <c r="D19" s="162">
        <v>2564.88</v>
      </c>
      <c r="E19" s="264">
        <f t="shared" si="6"/>
        <v>1.2664948904603112E-2</v>
      </c>
      <c r="F19" s="265">
        <f t="shared" si="7"/>
        <v>9.4174528068076153E-3</v>
      </c>
      <c r="G19" s="349">
        <f t="shared" si="12"/>
        <v>-0.30102929273935775</v>
      </c>
      <c r="I19" s="26">
        <v>704.18200000000002</v>
      </c>
      <c r="J19" s="162">
        <v>573.8599999999999</v>
      </c>
      <c r="K19" s="264">
        <f t="shared" si="8"/>
        <v>9.1163789241952564E-3</v>
      </c>
      <c r="L19" s="265">
        <f t="shared" si="9"/>
        <v>7.4621732210890836E-3</v>
      </c>
      <c r="M19" s="349">
        <f t="shared" si="13"/>
        <v>-0.18506863282503688</v>
      </c>
      <c r="O19" s="350">
        <f t="shared" si="10"/>
        <v>1.9190082599584135</v>
      </c>
      <c r="P19" s="351">
        <f t="shared" si="10"/>
        <v>2.2373756277096781</v>
      </c>
      <c r="Q19" s="349">
        <f t="shared" si="11"/>
        <v>0.16590203095747169</v>
      </c>
    </row>
    <row r="20" spans="1:17" ht="26.25" customHeight="1" thickBot="1" x14ac:dyDescent="0.3">
      <c r="A20" s="17" t="s">
        <v>12</v>
      </c>
      <c r="B20" s="59"/>
      <c r="C20" s="352">
        <f>C8+C9+C10+C13+C17+C18+C19</f>
        <v>289737.45000000019</v>
      </c>
      <c r="D20" s="165">
        <f>D8+D9+D10+D13+D17+D18+D19</f>
        <v>272353.89999999997</v>
      </c>
      <c r="E20" s="266">
        <f>E8+E9+E10+E13+E17+E18+E19</f>
        <v>0.99999999999999989</v>
      </c>
      <c r="F20" s="267">
        <f>F8+F9+F10+F13+F17+F18+F19</f>
        <v>1</v>
      </c>
      <c r="G20" s="349">
        <f>(D20-C20)/C20</f>
        <v>-5.9997594373803628E-2</v>
      </c>
      <c r="H20" s="2"/>
      <c r="I20" s="352">
        <f>I8+I9+I10+I13+I17+I18+I19</f>
        <v>77243.607999999993</v>
      </c>
      <c r="J20" s="353">
        <f>J8+J9+J10+J13+J17+J18+J19</f>
        <v>76902.53</v>
      </c>
      <c r="K20" s="266">
        <f>K8+K9+K10+K13+K17+K18+K19</f>
        <v>0.99999999999999989</v>
      </c>
      <c r="L20" s="267">
        <f>L8+L9+L10+L13+L17+L18+L19</f>
        <v>1</v>
      </c>
      <c r="M20" s="349">
        <f>(J20-I20)/I20</f>
        <v>-4.4156145580355865E-3</v>
      </c>
      <c r="N20" s="2"/>
      <c r="O20" s="29">
        <f t="shared" si="10"/>
        <v>2.6659863265863608</v>
      </c>
      <c r="P20" s="354">
        <f t="shared" si="10"/>
        <v>2.8236250701752392</v>
      </c>
      <c r="Q20" s="349">
        <f t="shared" si="11"/>
        <v>5.9129614438317692E-2</v>
      </c>
    </row>
    <row r="21" spans="1:17" x14ac:dyDescent="0.25">
      <c r="J21" s="366"/>
    </row>
    <row r="22" spans="1:17" x14ac:dyDescent="0.25">
      <c r="A22" s="2"/>
      <c r="J22" s="380"/>
    </row>
    <row r="23" spans="1:17" ht="8.25" customHeight="1" thickBot="1" x14ac:dyDescent="0.3"/>
    <row r="24" spans="1:17" ht="15" customHeight="1" x14ac:dyDescent="0.25">
      <c r="A24" s="437" t="s">
        <v>2</v>
      </c>
      <c r="B24" s="455"/>
      <c r="C24" s="458" t="s">
        <v>1</v>
      </c>
      <c r="D24" s="454"/>
      <c r="E24" s="449" t="s">
        <v>104</v>
      </c>
      <c r="F24" s="449"/>
      <c r="G24" s="148" t="s">
        <v>0</v>
      </c>
      <c r="I24" s="450">
        <v>1000</v>
      </c>
      <c r="J24" s="454"/>
      <c r="K24" s="449" t="s">
        <v>104</v>
      </c>
      <c r="L24" s="449"/>
      <c r="M24" s="148" t="s">
        <v>0</v>
      </c>
      <c r="O24" s="448" t="s">
        <v>22</v>
      </c>
      <c r="P24" s="449"/>
      <c r="Q24" s="148" t="s">
        <v>0</v>
      </c>
    </row>
    <row r="25" spans="1:17" ht="15" customHeight="1" x14ac:dyDescent="0.25">
      <c r="A25" s="456"/>
      <c r="B25" s="463"/>
      <c r="C25" s="459" t="str">
        <f>C5</f>
        <v>maio</v>
      </c>
      <c r="D25" s="447"/>
      <c r="E25" s="451" t="str">
        <f>C25</f>
        <v>maio</v>
      </c>
      <c r="F25" s="451"/>
      <c r="G25" s="149" t="str">
        <f>G5</f>
        <v>2022 /2021</v>
      </c>
      <c r="I25" s="446" t="str">
        <f>C5</f>
        <v>maio</v>
      </c>
      <c r="J25" s="447"/>
      <c r="K25" s="451" t="str">
        <f>I25</f>
        <v>maio</v>
      </c>
      <c r="L25" s="451"/>
      <c r="M25" s="149" t="str">
        <f>G25</f>
        <v>2022 /2021</v>
      </c>
      <c r="O25" s="446" t="str">
        <f>C5</f>
        <v>maio</v>
      </c>
      <c r="P25" s="447"/>
      <c r="Q25" s="149" t="str">
        <f>Q5</f>
        <v>2022 /2021</v>
      </c>
    </row>
    <row r="26" spans="1:17" ht="19.5" customHeight="1" x14ac:dyDescent="0.25">
      <c r="A26" s="456"/>
      <c r="B26" s="463"/>
      <c r="C26" s="159">
        <f>C6</f>
        <v>2021</v>
      </c>
      <c r="D26" s="157">
        <f>D6</f>
        <v>2022</v>
      </c>
      <c r="E26" s="336">
        <f>C26</f>
        <v>2021</v>
      </c>
      <c r="F26" s="157">
        <f>D26</f>
        <v>2022</v>
      </c>
      <c r="G26" s="149" t="str">
        <f>G6</f>
        <v>HL</v>
      </c>
      <c r="I26" s="335">
        <f>C6</f>
        <v>2021</v>
      </c>
      <c r="J26" s="158">
        <f>D6</f>
        <v>2022</v>
      </c>
      <c r="K26" s="336">
        <f>I26</f>
        <v>2021</v>
      </c>
      <c r="L26" s="157">
        <f>J26</f>
        <v>2022</v>
      </c>
      <c r="M26" s="322">
        <f>M6</f>
        <v>1000</v>
      </c>
      <c r="O26" s="335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116</v>
      </c>
      <c r="B27" s="20"/>
      <c r="C27" s="92">
        <f>C28+C29</f>
        <v>46838.520000000004</v>
      </c>
      <c r="D27" s="338">
        <f>D28+D29</f>
        <v>50944.170000000006</v>
      </c>
      <c r="E27" s="260">
        <f>C27/$C$40</f>
        <v>0.35735399236303372</v>
      </c>
      <c r="F27" s="261">
        <f>D27/$D$40</f>
        <v>0.40790409225468433</v>
      </c>
      <c r="G27" s="339">
        <f>(D27-C27)/C27</f>
        <v>8.7655416951688506E-2</v>
      </c>
      <c r="I27" s="92">
        <f>I28+I29</f>
        <v>11821.661</v>
      </c>
      <c r="J27" s="338">
        <f>J28+J29</f>
        <v>12854.482</v>
      </c>
      <c r="K27" s="260">
        <f>I27/$I$40</f>
        <v>0.33618523581232462</v>
      </c>
      <c r="L27" s="261">
        <f>J27/$J$40</f>
        <v>0.37083010989504883</v>
      </c>
      <c r="M27" s="339">
        <f>(J27-I27)/I27</f>
        <v>8.7366826032314743E-2</v>
      </c>
      <c r="O27" s="342">
        <f t="shared" ref="O27:O28" si="14">(I27/C27)*10</f>
        <v>2.523918561047616</v>
      </c>
      <c r="P27" s="343">
        <f t="shared" ref="P27:P28" si="15">(J27/D27)*10</f>
        <v>2.5232488820604986</v>
      </c>
      <c r="Q27" s="339">
        <f t="shared" ref="Q27:Q28" si="16">(P27-O27)/O27</f>
        <v>-2.6533304103103987E-4</v>
      </c>
    </row>
    <row r="28" spans="1:17" ht="20.100000000000001" customHeight="1" x14ac:dyDescent="0.25">
      <c r="A28" s="13" t="s">
        <v>4</v>
      </c>
      <c r="C28" s="24">
        <v>29538.880000000005</v>
      </c>
      <c r="D28" s="160">
        <v>25644.22</v>
      </c>
      <c r="E28" s="258">
        <f>C28/$C$40</f>
        <v>0.22536657217035402</v>
      </c>
      <c r="F28" s="259">
        <f>D28/$D$40</f>
        <v>0.20533031121479492</v>
      </c>
      <c r="G28" s="337">
        <f>(D28-C28)/C28</f>
        <v>-0.13184860089482076</v>
      </c>
      <c r="I28" s="24">
        <v>7743.2389999999996</v>
      </c>
      <c r="J28" s="160">
        <v>7181.1299999999992</v>
      </c>
      <c r="K28" s="258">
        <f>I28/$I$40</f>
        <v>0.22020278107841093</v>
      </c>
      <c r="L28" s="259">
        <f>J28/$J$40</f>
        <v>0.20716348018307015</v>
      </c>
      <c r="M28" s="337">
        <f>(J28-I28)/I28</f>
        <v>-7.259352320133737E-2</v>
      </c>
      <c r="O28" s="39">
        <f t="shared" si="14"/>
        <v>2.6213719003564111</v>
      </c>
      <c r="P28" s="163">
        <f t="shared" si="15"/>
        <v>2.8002918396426169</v>
      </c>
      <c r="Q28" s="337">
        <f t="shared" si="16"/>
        <v>6.8254313423394511E-2</v>
      </c>
    </row>
    <row r="29" spans="1:17" ht="20.100000000000001" customHeight="1" x14ac:dyDescent="0.25">
      <c r="A29" s="13" t="s">
        <v>5</v>
      </c>
      <c r="C29" s="24">
        <v>17299.64</v>
      </c>
      <c r="D29" s="160">
        <v>25299.950000000004</v>
      </c>
      <c r="E29" s="258">
        <f>C29/$C$40</f>
        <v>0.1319874201926797</v>
      </c>
      <c r="F29" s="259">
        <f>D29/$D$40</f>
        <v>0.20257378103988938</v>
      </c>
      <c r="G29" s="337">
        <f t="shared" ref="G29:G40" si="17">(D29-C29)/C29</f>
        <v>0.46245528808692005</v>
      </c>
      <c r="I29" s="24">
        <v>4078.422</v>
      </c>
      <c r="J29" s="160">
        <v>5673.3520000000008</v>
      </c>
      <c r="K29" s="258">
        <f t="shared" ref="K29:K39" si="18">I29/$I$40</f>
        <v>0.11598245473391366</v>
      </c>
      <c r="L29" s="259">
        <f t="shared" ref="L29:L39" si="19">J29/$J$40</f>
        <v>0.16366662971197871</v>
      </c>
      <c r="M29" s="337">
        <f t="shared" ref="M29:M40" si="20">(J29-I29)/I29</f>
        <v>0.39106546600621533</v>
      </c>
      <c r="O29" s="39">
        <f t="shared" ref="O29:P40" si="21">(I29/C29)*10</f>
        <v>2.3575184223486731</v>
      </c>
      <c r="P29" s="163">
        <f t="shared" si="21"/>
        <v>2.2424360522451625</v>
      </c>
      <c r="Q29" s="337">
        <f t="shared" ref="Q29:Q38" si="22">(P29-O29)/O29</f>
        <v>-4.8815045945159591E-2</v>
      </c>
    </row>
    <row r="30" spans="1:17" ht="20.100000000000001" customHeight="1" x14ac:dyDescent="0.25">
      <c r="A30" s="28" t="s">
        <v>38</v>
      </c>
      <c r="B30" s="20"/>
      <c r="C30" s="92">
        <f>C31+C32</f>
        <v>41374.590000000018</v>
      </c>
      <c r="D30" s="338">
        <f>D31+D32</f>
        <v>35384.559999999998</v>
      </c>
      <c r="E30" s="260">
        <f>C30/$C$40</f>
        <v>0.315666996286041</v>
      </c>
      <c r="F30" s="261">
        <f>D30/$D$40</f>
        <v>0.28332008994613928</v>
      </c>
      <c r="G30" s="339">
        <f>(D30-C30)/C30</f>
        <v>-0.14477557360689297</v>
      </c>
      <c r="I30" s="92">
        <f>I31+I32</f>
        <v>6513.3369999999986</v>
      </c>
      <c r="J30" s="338">
        <f>J31+J32</f>
        <v>5581.2769999999991</v>
      </c>
      <c r="K30" s="260">
        <f t="shared" si="18"/>
        <v>0.18522674057986763</v>
      </c>
      <c r="L30" s="261">
        <f t="shared" si="19"/>
        <v>0.16101042136623694</v>
      </c>
      <c r="M30" s="339">
        <f t="shared" si="20"/>
        <v>-0.14310022650447837</v>
      </c>
      <c r="O30" s="342">
        <f t="shared" si="21"/>
        <v>1.5742360226409486</v>
      </c>
      <c r="P30" s="343">
        <f t="shared" si="21"/>
        <v>1.5773198818919889</v>
      </c>
      <c r="Q30" s="339">
        <f t="shared" si="22"/>
        <v>1.9589560946945959E-3</v>
      </c>
    </row>
    <row r="31" spans="1:17" ht="20.100000000000001" customHeight="1" x14ac:dyDescent="0.25">
      <c r="A31" s="13"/>
      <c r="B31" t="s">
        <v>6</v>
      </c>
      <c r="C31" s="36">
        <v>39384.180000000015</v>
      </c>
      <c r="D31" s="161">
        <v>32655.91</v>
      </c>
      <c r="E31" s="258">
        <f t="shared" ref="E31:E38" si="23">C31/$C$40</f>
        <v>0.30048118426765724</v>
      </c>
      <c r="F31" s="259">
        <f t="shared" ref="F31:F38" si="24">D31/$D$40</f>
        <v>0.26147210417405303</v>
      </c>
      <c r="G31" s="337">
        <f>(D31-C31)/C31</f>
        <v>-0.17083686901695078</v>
      </c>
      <c r="I31" s="36">
        <v>6187.1069999999982</v>
      </c>
      <c r="J31" s="161">
        <v>5115.061999999999</v>
      </c>
      <c r="K31" s="258">
        <f>I31/$I$40</f>
        <v>0.17594938865114501</v>
      </c>
      <c r="L31" s="259">
        <f>J31/$J$40</f>
        <v>0.14756090549428502</v>
      </c>
      <c r="M31" s="337">
        <f>(J31-I31)/I31</f>
        <v>-0.17327080330112271</v>
      </c>
      <c r="O31" s="39">
        <f t="shared" si="21"/>
        <v>1.5709625032182961</v>
      </c>
      <c r="P31" s="163">
        <f t="shared" si="21"/>
        <v>1.5663510831576886</v>
      </c>
      <c r="Q31" s="337">
        <f t="shared" si="22"/>
        <v>-2.9354106486695454E-3</v>
      </c>
    </row>
    <row r="32" spans="1:17" ht="20.100000000000001" customHeight="1" x14ac:dyDescent="0.25">
      <c r="A32" s="13"/>
      <c r="B32" t="s">
        <v>39</v>
      </c>
      <c r="C32" s="36">
        <v>1990.4100000000003</v>
      </c>
      <c r="D32" s="161">
        <v>2728.6500000000005</v>
      </c>
      <c r="E32" s="262">
        <f t="shared" si="23"/>
        <v>1.5185812018383715E-2</v>
      </c>
      <c r="F32" s="263">
        <f t="shared" si="24"/>
        <v>2.1847985772086274E-2</v>
      </c>
      <c r="G32" s="337">
        <f>(D32-C32)/C32</f>
        <v>0.37089845810662131</v>
      </c>
      <c r="I32" s="36">
        <v>326.23000000000008</v>
      </c>
      <c r="J32" s="161">
        <v>466.21499999999997</v>
      </c>
      <c r="K32" s="262">
        <f>I32/$I$40</f>
        <v>9.277351928722595E-3</v>
      </c>
      <c r="L32" s="263">
        <f>J32/$J$40</f>
        <v>1.3449515871951914E-2</v>
      </c>
      <c r="M32" s="337">
        <f>(J32-I32)/I32</f>
        <v>0.42909910186065003</v>
      </c>
      <c r="O32" s="39">
        <f t="shared" si="21"/>
        <v>1.6390090483870159</v>
      </c>
      <c r="P32" s="163">
        <f t="shared" si="21"/>
        <v>1.7085921609587154</v>
      </c>
      <c r="Q32" s="337">
        <f t="shared" si="22"/>
        <v>4.2454379760854713E-2</v>
      </c>
    </row>
    <row r="33" spans="1:19" ht="20.100000000000001" customHeight="1" x14ac:dyDescent="0.25">
      <c r="A33" s="28" t="s">
        <v>134</v>
      </c>
      <c r="B33" s="20"/>
      <c r="C33" s="92">
        <f>SUM(C34:C36)</f>
        <v>39474.769999999997</v>
      </c>
      <c r="D33" s="338">
        <f>SUM(D34:D36)</f>
        <v>36898.280000000006</v>
      </c>
      <c r="E33" s="260">
        <f t="shared" si="23"/>
        <v>0.30117233971339213</v>
      </c>
      <c r="F33" s="261">
        <f t="shared" si="24"/>
        <v>0.29544027136292872</v>
      </c>
      <c r="G33" s="339">
        <f t="shared" si="17"/>
        <v>-6.526928465954307E-2</v>
      </c>
      <c r="I33" s="92">
        <f>SUM(I34:I36)</f>
        <v>15798.859999999995</v>
      </c>
      <c r="J33" s="338">
        <f>SUM(J34:J36)</f>
        <v>15666.670000000002</v>
      </c>
      <c r="K33" s="260">
        <f t="shared" si="18"/>
        <v>0.44928910367721603</v>
      </c>
      <c r="L33" s="261">
        <f t="shared" si="19"/>
        <v>0.45195698728190414</v>
      </c>
      <c r="M33" s="339">
        <f t="shared" si="20"/>
        <v>-8.3670593954243075E-3</v>
      </c>
      <c r="O33" s="342">
        <f t="shared" si="21"/>
        <v>4.0022677776209958</v>
      </c>
      <c r="P33" s="343">
        <f t="shared" si="21"/>
        <v>4.2459079393402614</v>
      </c>
      <c r="Q33" s="339">
        <f t="shared" si="22"/>
        <v>6.0875527390145984E-2</v>
      </c>
    </row>
    <row r="34" spans="1:19" ht="20.100000000000001" customHeight="1" x14ac:dyDescent="0.25">
      <c r="A34" s="13"/>
      <c r="B34" s="8" t="s">
        <v>7</v>
      </c>
      <c r="C34" s="36">
        <v>36798.839999999997</v>
      </c>
      <c r="D34" s="161">
        <v>33842.270000000004</v>
      </c>
      <c r="E34" s="258">
        <f t="shared" si="23"/>
        <v>0.28075636011403643</v>
      </c>
      <c r="F34" s="259">
        <f t="shared" si="24"/>
        <v>0.27097115183519399</v>
      </c>
      <c r="G34" s="337">
        <f t="shared" si="17"/>
        <v>-8.0344108672990577E-2</v>
      </c>
      <c r="I34" s="36">
        <v>14895.348999999995</v>
      </c>
      <c r="J34" s="161">
        <v>14670.080000000002</v>
      </c>
      <c r="K34" s="258">
        <f t="shared" si="18"/>
        <v>0.42359499363683933</v>
      </c>
      <c r="L34" s="259">
        <f t="shared" si="19"/>
        <v>0.4232070478272994</v>
      </c>
      <c r="M34" s="337">
        <f t="shared" si="20"/>
        <v>-1.5123445580227294E-2</v>
      </c>
      <c r="O34" s="39">
        <f t="shared" si="21"/>
        <v>4.0477767777462539</v>
      </c>
      <c r="P34" s="163">
        <f t="shared" si="21"/>
        <v>4.3348392409847216</v>
      </c>
      <c r="Q34" s="337">
        <f t="shared" si="22"/>
        <v>7.0918550849115788E-2</v>
      </c>
    </row>
    <row r="35" spans="1:19" ht="20.100000000000001" customHeight="1" x14ac:dyDescent="0.25">
      <c r="A35" s="13"/>
      <c r="B35" s="8" t="s">
        <v>8</v>
      </c>
      <c r="C35" s="36">
        <v>1532.1299999999999</v>
      </c>
      <c r="D35" s="161">
        <v>1604.7499999999998</v>
      </c>
      <c r="E35" s="258">
        <f t="shared" si="23"/>
        <v>1.1689369611148576E-2</v>
      </c>
      <c r="F35" s="259">
        <f t="shared" si="24"/>
        <v>1.2849048125540262E-2</v>
      </c>
      <c r="G35" s="337">
        <f t="shared" si="17"/>
        <v>4.7398066743683562E-2</v>
      </c>
      <c r="I35" s="36">
        <v>672.48200000000008</v>
      </c>
      <c r="J35" s="161">
        <v>705.62900000000002</v>
      </c>
      <c r="K35" s="258">
        <f t="shared" si="18"/>
        <v>1.9124090916627003E-2</v>
      </c>
      <c r="L35" s="259">
        <f t="shared" si="19"/>
        <v>2.0356205688812155E-2</v>
      </c>
      <c r="M35" s="337">
        <f t="shared" si="20"/>
        <v>4.9290538631517174E-2</v>
      </c>
      <c r="O35" s="39">
        <f t="shared" si="21"/>
        <v>4.3891967391800968</v>
      </c>
      <c r="P35" s="163">
        <f t="shared" si="21"/>
        <v>4.3971272783922739</v>
      </c>
      <c r="Q35" s="337">
        <f t="shared" si="22"/>
        <v>1.8068315647337674E-3</v>
      </c>
    </row>
    <row r="36" spans="1:19" ht="20.100000000000001" customHeight="1" x14ac:dyDescent="0.25">
      <c r="A36" s="37"/>
      <c r="B36" s="38" t="s">
        <v>9</v>
      </c>
      <c r="C36" s="344">
        <v>1143.8</v>
      </c>
      <c r="D36" s="345">
        <v>1451.2599999999993</v>
      </c>
      <c r="E36" s="262">
        <f t="shared" si="23"/>
        <v>8.7266099882070975E-3</v>
      </c>
      <c r="F36" s="263">
        <f t="shared" si="24"/>
        <v>1.1620071402194457E-2</v>
      </c>
      <c r="G36" s="337">
        <f t="shared" si="17"/>
        <v>0.26880573526840301</v>
      </c>
      <c r="I36" s="344">
        <v>231.02899999999997</v>
      </c>
      <c r="J36" s="345">
        <v>290.96100000000001</v>
      </c>
      <c r="K36" s="262">
        <f t="shared" si="18"/>
        <v>6.5700191237496597E-3</v>
      </c>
      <c r="L36" s="263">
        <f t="shared" si="19"/>
        <v>8.3937337657926103E-3</v>
      </c>
      <c r="M36" s="337">
        <f t="shared" si="20"/>
        <v>0.25941332040566356</v>
      </c>
      <c r="O36" s="39">
        <f t="shared" si="21"/>
        <v>2.0198373841580692</v>
      </c>
      <c r="P36" s="163">
        <f t="shared" si="21"/>
        <v>2.0048854099196571</v>
      </c>
      <c r="Q36" s="337">
        <f t="shared" si="22"/>
        <v>-7.4025633725185004E-3</v>
      </c>
    </row>
    <row r="37" spans="1:19" ht="20.100000000000001" customHeight="1" x14ac:dyDescent="0.25">
      <c r="A37" s="13" t="s">
        <v>135</v>
      </c>
      <c r="B37" s="8"/>
      <c r="C37" s="24">
        <v>0.54</v>
      </c>
      <c r="D37" s="160">
        <v>2.9299999999999997</v>
      </c>
      <c r="E37" s="258">
        <f t="shared" si="23"/>
        <v>4.1199242818952906E-6</v>
      </c>
      <c r="F37" s="259">
        <f t="shared" si="24"/>
        <v>2.3460171994287565E-5</v>
      </c>
      <c r="G37" s="346">
        <f>(D37-C37)/C37</f>
        <v>4.4259259259259247</v>
      </c>
      <c r="I37" s="24">
        <v>0.19500000000000001</v>
      </c>
      <c r="J37" s="160">
        <v>3.0650000000000004</v>
      </c>
      <c r="K37" s="258">
        <f>I37/$I$40</f>
        <v>5.54542386077585E-6</v>
      </c>
      <c r="L37" s="259">
        <f>J37/$J$40</f>
        <v>8.8420076890560417E-5</v>
      </c>
      <c r="M37" s="346">
        <f>(J37-I37)/I37</f>
        <v>14.717948717948721</v>
      </c>
      <c r="O37" s="347">
        <f t="shared" si="21"/>
        <v>3.6111111111111112</v>
      </c>
      <c r="P37" s="348">
        <f t="shared" si="21"/>
        <v>10.460750853242322</v>
      </c>
      <c r="Q37" s="346">
        <f t="shared" si="22"/>
        <v>1.8968233132055663</v>
      </c>
    </row>
    <row r="38" spans="1:19" ht="20.100000000000001" customHeight="1" x14ac:dyDescent="0.25">
      <c r="A38" s="13" t="s">
        <v>10</v>
      </c>
      <c r="C38" s="24">
        <v>653.73000000000013</v>
      </c>
      <c r="D38" s="160">
        <v>424.65999999999997</v>
      </c>
      <c r="E38" s="258">
        <f t="shared" si="23"/>
        <v>4.9876261125989052E-3</v>
      </c>
      <c r="F38" s="259">
        <f t="shared" si="24"/>
        <v>3.4002036310901563E-3</v>
      </c>
      <c r="G38" s="337">
        <f t="shared" si="17"/>
        <v>-0.35040460128799367</v>
      </c>
      <c r="I38" s="24">
        <v>526.1389999999999</v>
      </c>
      <c r="J38" s="160">
        <v>247.31499999999991</v>
      </c>
      <c r="K38" s="258">
        <f t="shared" si="18"/>
        <v>1.4962378280434587E-2</v>
      </c>
      <c r="L38" s="259">
        <f t="shared" si="19"/>
        <v>7.1346203315461468E-3</v>
      </c>
      <c r="M38" s="337">
        <f t="shared" si="20"/>
        <v>-0.52994360805794671</v>
      </c>
      <c r="O38" s="39">
        <f t="shared" si="21"/>
        <v>8.0482615146926069</v>
      </c>
      <c r="P38" s="163">
        <f t="shared" si="21"/>
        <v>5.8238355390194494</v>
      </c>
      <c r="Q38" s="337">
        <f t="shared" si="22"/>
        <v>-0.27638589670729863</v>
      </c>
    </row>
    <row r="39" spans="1:19" ht="20.100000000000001" customHeight="1" thickBot="1" x14ac:dyDescent="0.3">
      <c r="A39" s="13" t="s">
        <v>11</v>
      </c>
      <c r="B39" s="15"/>
      <c r="C39" s="26">
        <v>2728.2200000000007</v>
      </c>
      <c r="D39" s="162">
        <v>1237.92</v>
      </c>
      <c r="E39" s="264">
        <f>C39/$C$40</f>
        <v>2.081492560065254E-2</v>
      </c>
      <c r="F39" s="265">
        <f>D39/$D$40</f>
        <v>9.9118826331632999E-3</v>
      </c>
      <c r="G39" s="349">
        <f t="shared" si="17"/>
        <v>-0.54625360124916622</v>
      </c>
      <c r="I39" s="26">
        <v>503.93700000000007</v>
      </c>
      <c r="J39" s="162">
        <v>311.26400000000001</v>
      </c>
      <c r="K39" s="264">
        <f t="shared" si="18"/>
        <v>1.4330996226296411E-2</v>
      </c>
      <c r="L39" s="265">
        <f t="shared" si="19"/>
        <v>8.9794410483730498E-3</v>
      </c>
      <c r="M39" s="349">
        <f t="shared" si="20"/>
        <v>-0.38233549034899211</v>
      </c>
      <c r="O39" s="350">
        <f t="shared" si="21"/>
        <v>1.8471274310722741</v>
      </c>
      <c r="P39" s="351">
        <f t="shared" si="21"/>
        <v>2.5144112705182886</v>
      </c>
      <c r="Q39" s="349">
        <f>(P39-O39)/O39</f>
        <v>0.36125490219083062</v>
      </c>
    </row>
    <row r="40" spans="1:19" ht="26.25" customHeight="1" thickBot="1" x14ac:dyDescent="0.3">
      <c r="A40" s="17" t="s">
        <v>12</v>
      </c>
      <c r="B40" s="59"/>
      <c r="C40" s="352">
        <f>C28+C29+C30+C33+C37+C38+C39</f>
        <v>131070.37</v>
      </c>
      <c r="D40" s="353">
        <f>D28+D29+D30+D33+D37+D38+D39</f>
        <v>124892.52</v>
      </c>
      <c r="E40" s="266">
        <f>C40/$C$40</f>
        <v>1</v>
      </c>
      <c r="F40" s="267">
        <f>D40/$D$40</f>
        <v>1</v>
      </c>
      <c r="G40" s="349">
        <f t="shared" si="17"/>
        <v>-4.7133841157234783E-2</v>
      </c>
      <c r="H40" s="2"/>
      <c r="I40" s="352">
        <f>I28+I29+I30+I33+I37+I38+I39</f>
        <v>35164.128999999994</v>
      </c>
      <c r="J40" s="353">
        <f>J28+J29+J30+J33+J37+J38+J39</f>
        <v>34664.073000000011</v>
      </c>
      <c r="K40" s="266">
        <f>K28+K29+K30+K33+K37+K38+K39</f>
        <v>1</v>
      </c>
      <c r="L40" s="267">
        <f>L28+L29+L30+L33+L37+L38+L39</f>
        <v>0.99999999999999956</v>
      </c>
      <c r="M40" s="349">
        <f t="shared" si="20"/>
        <v>-1.4220628072430925E-2</v>
      </c>
      <c r="N40" s="2"/>
      <c r="O40" s="29">
        <f t="shared" si="21"/>
        <v>2.6828434984962652</v>
      </c>
      <c r="P40" s="354">
        <f t="shared" si="21"/>
        <v>2.7755123365274406</v>
      </c>
      <c r="Q40" s="349">
        <f>(P40-O40)/O40</f>
        <v>3.4541276106159841E-2</v>
      </c>
    </row>
    <row r="42" spans="1:19" x14ac:dyDescent="0.25">
      <c r="A42" s="2"/>
      <c r="C42" s="137"/>
    </row>
    <row r="43" spans="1:19" ht="8.25" customHeight="1" thickBot="1" x14ac:dyDescent="0.3"/>
    <row r="44" spans="1:19" ht="15" customHeight="1" x14ac:dyDescent="0.25">
      <c r="A44" s="437" t="s">
        <v>15</v>
      </c>
      <c r="B44" s="455"/>
      <c r="C44" s="458" t="s">
        <v>1</v>
      </c>
      <c r="D44" s="454"/>
      <c r="E44" s="449" t="s">
        <v>104</v>
      </c>
      <c r="F44" s="449"/>
      <c r="G44" s="148" t="s">
        <v>0</v>
      </c>
      <c r="I44" s="450">
        <v>1000</v>
      </c>
      <c r="J44" s="454"/>
      <c r="K44" s="449" t="s">
        <v>104</v>
      </c>
      <c r="L44" s="449"/>
      <c r="M44" s="148" t="s">
        <v>0</v>
      </c>
      <c r="O44" s="448" t="s">
        <v>22</v>
      </c>
      <c r="P44" s="449"/>
      <c r="Q44" s="148" t="s">
        <v>0</v>
      </c>
    </row>
    <row r="45" spans="1:19" ht="15" customHeight="1" x14ac:dyDescent="0.25">
      <c r="A45" s="456"/>
      <c r="B45" s="463"/>
      <c r="C45" s="459" t="str">
        <f>C5</f>
        <v>maio</v>
      </c>
      <c r="D45" s="447"/>
      <c r="E45" s="451" t="str">
        <f>C45</f>
        <v>maio</v>
      </c>
      <c r="F45" s="451"/>
      <c r="G45" s="149" t="str">
        <f>G5</f>
        <v>2022 /2021</v>
      </c>
      <c r="I45" s="446" t="str">
        <f>C5</f>
        <v>maio</v>
      </c>
      <c r="J45" s="447"/>
      <c r="K45" s="451" t="str">
        <f>I45</f>
        <v>maio</v>
      </c>
      <c r="L45" s="451"/>
      <c r="M45" s="149" t="str">
        <f>G45</f>
        <v>2022 /2021</v>
      </c>
      <c r="O45" s="446" t="str">
        <f>C5</f>
        <v>maio</v>
      </c>
      <c r="P45" s="447"/>
      <c r="Q45" s="149" t="str">
        <f>Q25</f>
        <v>2022 /2021</v>
      </c>
    </row>
    <row r="46" spans="1:19" ht="15.75" customHeight="1" x14ac:dyDescent="0.25">
      <c r="A46" s="456"/>
      <c r="B46" s="463"/>
      <c r="C46" s="159">
        <f>C6</f>
        <v>2021</v>
      </c>
      <c r="D46" s="157">
        <f>D6</f>
        <v>2022</v>
      </c>
      <c r="E46" s="336">
        <f>C46</f>
        <v>2021</v>
      </c>
      <c r="F46" s="157">
        <f>D46</f>
        <v>2022</v>
      </c>
      <c r="G46" s="149" t="str">
        <f>G26</f>
        <v>HL</v>
      </c>
      <c r="I46" s="335">
        <f>C6</f>
        <v>2021</v>
      </c>
      <c r="J46" s="158">
        <f>D6</f>
        <v>2022</v>
      </c>
      <c r="K46" s="336">
        <f>I46</f>
        <v>2021</v>
      </c>
      <c r="L46" s="157">
        <f>J46</f>
        <v>2022</v>
      </c>
      <c r="M46" s="322">
        <f>M26</f>
        <v>1000</v>
      </c>
      <c r="O46" s="335">
        <f>O26</f>
        <v>2021</v>
      </c>
      <c r="P46" s="158">
        <f>P26</f>
        <v>2022</v>
      </c>
      <c r="Q46" s="149"/>
    </row>
    <row r="47" spans="1:19" s="375" customFormat="1" ht="19.5" customHeight="1" x14ac:dyDescent="0.25">
      <c r="A47" s="28" t="s">
        <v>116</v>
      </c>
      <c r="B47" s="20"/>
      <c r="C47" s="92">
        <f>C48+C49</f>
        <v>91314.309999999969</v>
      </c>
      <c r="D47" s="338">
        <f>D48+D49</f>
        <v>78969.849999999977</v>
      </c>
      <c r="E47" s="260">
        <f>C47/$C$60</f>
        <v>0.57550885791810125</v>
      </c>
      <c r="F47" s="261">
        <f>D47/$D$60</f>
        <v>0.53552903139791574</v>
      </c>
      <c r="G47" s="339">
        <f>(D47-C47)/C47</f>
        <v>-0.13518647843914056</v>
      </c>
      <c r="H47"/>
      <c r="I47" s="92">
        <f>I48+I49</f>
        <v>26333.843999999997</v>
      </c>
      <c r="J47" s="338">
        <f>J48+J49</f>
        <v>24975.124000000003</v>
      </c>
      <c r="K47" s="260">
        <f>I47/$I$60</f>
        <v>0.62581202585706908</v>
      </c>
      <c r="L47" s="261">
        <f>J47/$J$60</f>
        <v>0.59128873954841699</v>
      </c>
      <c r="M47" s="339">
        <f>(J47-I47)/I47</f>
        <v>-5.1595961455532052E-2</v>
      </c>
      <c r="N47"/>
      <c r="O47" s="342">
        <f t="shared" ref="O47" si="25">(I47/C47)*10</f>
        <v>2.883868256793487</v>
      </c>
      <c r="P47" s="343">
        <f t="shared" ref="P47" si="26">(J47/D47)*10</f>
        <v>3.1626150993068887</v>
      </c>
      <c r="Q47" s="339">
        <f>(P47-O47)/O47</f>
        <v>9.6657273388533513E-2</v>
      </c>
      <c r="R47" s="378"/>
      <c r="S47" s="378"/>
    </row>
    <row r="48" spans="1:19" ht="20.100000000000001" customHeight="1" x14ac:dyDescent="0.25">
      <c r="A48" s="13" t="s">
        <v>4</v>
      </c>
      <c r="C48" s="24">
        <v>44834.819999999992</v>
      </c>
      <c r="D48" s="160">
        <v>39087.910000000003</v>
      </c>
      <c r="E48" s="258">
        <f>C48/$C$60</f>
        <v>0.28257165884693924</v>
      </c>
      <c r="F48" s="259">
        <f>D48/$D$60</f>
        <v>0.26507218364564344</v>
      </c>
      <c r="G48" s="337">
        <f>(D48-C48)/C48</f>
        <v>-0.12817961575400524</v>
      </c>
      <c r="I48" s="24">
        <v>15250.242000000007</v>
      </c>
      <c r="J48" s="160">
        <v>14247.950000000003</v>
      </c>
      <c r="K48" s="258">
        <f>I48/$I$60</f>
        <v>0.36241518104347265</v>
      </c>
      <c r="L48" s="259">
        <f>J48/$J$60</f>
        <v>0.33732174449459662</v>
      </c>
      <c r="M48" s="337">
        <f>(J48-I48)/I48</f>
        <v>-6.5723022624821589E-2</v>
      </c>
      <c r="O48" s="39">
        <f t="shared" ref="O48:P60" si="27">(I48/C48)*10</f>
        <v>3.4014281756902358</v>
      </c>
      <c r="P48" s="163">
        <f t="shared" si="27"/>
        <v>3.6451040743800323</v>
      </c>
      <c r="Q48" s="337">
        <f>(P48-O48)/O48</f>
        <v>7.1639289764026379E-2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13" t="s">
        <v>5</v>
      </c>
      <c r="C49" s="24">
        <v>46479.489999999983</v>
      </c>
      <c r="D49" s="160">
        <v>39881.939999999981</v>
      </c>
      <c r="E49" s="258">
        <f>C49/$C$60</f>
        <v>0.29293719907116211</v>
      </c>
      <c r="F49" s="259">
        <f>D49/$D$60</f>
        <v>0.27045684775227241</v>
      </c>
      <c r="G49" s="337">
        <f>(D49-C49)/C49</f>
        <v>-0.1419454043062866</v>
      </c>
      <c r="I49" s="24">
        <v>11083.601999999992</v>
      </c>
      <c r="J49" s="160">
        <v>10727.174000000003</v>
      </c>
      <c r="K49" s="258">
        <f>I49/$I$60</f>
        <v>0.26339684481359643</v>
      </c>
      <c r="L49" s="259">
        <f>J49/$J$60</f>
        <v>0.25396699505382042</v>
      </c>
      <c r="M49" s="337">
        <f>(J49-I49)/I49</f>
        <v>-3.2158137760629556E-2</v>
      </c>
      <c r="O49" s="39">
        <f t="shared" si="27"/>
        <v>2.3846221204234377</v>
      </c>
      <c r="P49" s="163">
        <f t="shared" si="27"/>
        <v>2.6897322447202936</v>
      </c>
      <c r="Q49" s="337">
        <f>(P49-O49)/O49</f>
        <v>0.12794904554633479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8" t="s">
        <v>38</v>
      </c>
      <c r="B50" s="20"/>
      <c r="C50" s="92">
        <f>C51+C52</f>
        <v>52817.15999999996</v>
      </c>
      <c r="D50" s="338">
        <f>D51+D52</f>
        <v>54835.700000000012</v>
      </c>
      <c r="E50" s="260">
        <f>C50/$C$60</f>
        <v>0.33288039333679037</v>
      </c>
      <c r="F50" s="261">
        <f>D50/$D$60</f>
        <v>0.37186482318285657</v>
      </c>
      <c r="G50" s="339">
        <f>(D50-C50)/C50</f>
        <v>3.821750355377028E-2</v>
      </c>
      <c r="I50" s="92">
        <f>I51+I52</f>
        <v>6825.4340000000002</v>
      </c>
      <c r="J50" s="338">
        <f>J51+J52</f>
        <v>6961.5799999999963</v>
      </c>
      <c r="K50" s="260">
        <f>I50/$I$60</f>
        <v>0.16220338659611255</v>
      </c>
      <c r="L50" s="261">
        <f>J50/$J$60</f>
        <v>0.16481615320370246</v>
      </c>
      <c r="M50" s="339">
        <f>(J50-I50)/I50</f>
        <v>1.9946863452198951E-2</v>
      </c>
      <c r="O50" s="342">
        <f t="shared" si="27"/>
        <v>1.2922758436841368</v>
      </c>
      <c r="P50" s="343">
        <f t="shared" si="27"/>
        <v>1.2695342632628004</v>
      </c>
      <c r="Q50" s="339">
        <f>(P50-O50)/O50</f>
        <v>-1.7598085217241773E-2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13"/>
      <c r="B51" t="s">
        <v>6</v>
      </c>
      <c r="C51" s="36">
        <v>50416.119999999959</v>
      </c>
      <c r="D51" s="161">
        <v>52440.94000000001</v>
      </c>
      <c r="E51" s="258">
        <f t="shared" ref="E51:E57" si="28">C51/$C$60</f>
        <v>0.31774782771574284</v>
      </c>
      <c r="F51" s="259">
        <f t="shared" ref="F51:F57" si="29">D51/$D$60</f>
        <v>0.35562491006119717</v>
      </c>
      <c r="G51" s="337">
        <f t="shared" ref="G51:G59" si="30">(D51-C51)/C51</f>
        <v>4.0162154485510831E-2</v>
      </c>
      <c r="I51" s="36">
        <v>6427.01</v>
      </c>
      <c r="J51" s="161">
        <v>6523.4019999999964</v>
      </c>
      <c r="K51" s="258">
        <f t="shared" ref="K51:K58" si="31">I51/$I$60</f>
        <v>0.15273501841598369</v>
      </c>
      <c r="L51" s="259">
        <f t="shared" ref="L51:L58" si="32">J51/$J$60</f>
        <v>0.15444224205443866</v>
      </c>
      <c r="M51" s="337">
        <f t="shared" ref="M51:M58" si="33">(J51-I51)/I51</f>
        <v>1.4997953947480427E-2</v>
      </c>
      <c r="O51" s="39">
        <f t="shared" si="27"/>
        <v>1.2747926655204735</v>
      </c>
      <c r="P51" s="163">
        <f t="shared" si="27"/>
        <v>1.2439521488363852</v>
      </c>
      <c r="Q51" s="337">
        <f t="shared" ref="Q51:Q58" si="34">(P51-O51)/O51</f>
        <v>-2.4192574618788529E-2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13"/>
      <c r="B52" t="s">
        <v>39</v>
      </c>
      <c r="C52" s="36">
        <v>2401.0399999999995</v>
      </c>
      <c r="D52" s="161">
        <v>2394.7599999999993</v>
      </c>
      <c r="E52" s="262">
        <f t="shared" si="28"/>
        <v>1.5132565621047546E-2</v>
      </c>
      <c r="F52" s="263">
        <f t="shared" si="29"/>
        <v>1.6239913121659379E-2</v>
      </c>
      <c r="G52" s="337">
        <f t="shared" si="30"/>
        <v>-2.6155332689168868E-3</v>
      </c>
      <c r="I52" s="36">
        <v>398.42400000000009</v>
      </c>
      <c r="J52" s="161">
        <v>438.178</v>
      </c>
      <c r="K52" s="262">
        <f t="shared" si="31"/>
        <v>9.4683681801288472E-3</v>
      </c>
      <c r="L52" s="263">
        <f t="shared" si="32"/>
        <v>1.0373911149263813E-2</v>
      </c>
      <c r="M52" s="337">
        <f t="shared" si="33"/>
        <v>9.9778125815713659E-2</v>
      </c>
      <c r="O52" s="39">
        <f t="shared" si="27"/>
        <v>1.6593809349281985</v>
      </c>
      <c r="P52" s="163">
        <f t="shared" si="27"/>
        <v>1.8297365915582358</v>
      </c>
      <c r="Q52" s="337">
        <f t="shared" si="34"/>
        <v>0.10266217541990054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8" t="s">
        <v>134</v>
      </c>
      <c r="B53" s="20"/>
      <c r="C53" s="92">
        <f>SUM(C54:C56)</f>
        <v>12505.949999999997</v>
      </c>
      <c r="D53" s="338">
        <f>SUM(D54:D56)</f>
        <v>10982.960000000005</v>
      </c>
      <c r="E53" s="260">
        <f t="shared" si="28"/>
        <v>7.8818807278737357E-2</v>
      </c>
      <c r="F53" s="261">
        <f t="shared" si="29"/>
        <v>7.4480246963645705E-2</v>
      </c>
      <c r="G53" s="339">
        <f t="shared" si="30"/>
        <v>-0.12178123213350388</v>
      </c>
      <c r="I53" s="92">
        <f>SUM(I54:I56)</f>
        <v>8268.2939999999999</v>
      </c>
      <c r="J53" s="338">
        <f>SUM(J54:J56)</f>
        <v>9372.7089999999971</v>
      </c>
      <c r="K53" s="260">
        <f t="shared" si="31"/>
        <v>0.19649230923225067</v>
      </c>
      <c r="L53" s="261">
        <f t="shared" si="32"/>
        <v>0.22189989089800322</v>
      </c>
      <c r="M53" s="339">
        <f t="shared" si="33"/>
        <v>0.13357229435721532</v>
      </c>
      <c r="O53" s="342">
        <f t="shared" si="27"/>
        <v>6.6114881316493364</v>
      </c>
      <c r="P53" s="343">
        <f t="shared" si="27"/>
        <v>8.5338642770254953</v>
      </c>
      <c r="Q53" s="339">
        <f t="shared" si="34"/>
        <v>0.29076300329024307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13"/>
      <c r="B54" s="8" t="s">
        <v>7</v>
      </c>
      <c r="C54" s="36">
        <v>11366.259999999998</v>
      </c>
      <c r="D54" s="161">
        <v>9835.8700000000044</v>
      </c>
      <c r="E54" s="258">
        <f t="shared" si="28"/>
        <v>7.1635905822430235E-2</v>
      </c>
      <c r="F54" s="259">
        <f t="shared" si="29"/>
        <v>6.670132884962833E-2</v>
      </c>
      <c r="G54" s="337">
        <f t="shared" si="30"/>
        <v>-0.13464323357023278</v>
      </c>
      <c r="I54" s="36">
        <v>7614.043999999999</v>
      </c>
      <c r="J54" s="161">
        <v>8519.3359999999975</v>
      </c>
      <c r="K54" s="258">
        <f t="shared" si="31"/>
        <v>0.18094435057050012</v>
      </c>
      <c r="L54" s="259">
        <f t="shared" si="32"/>
        <v>0.20169619358964747</v>
      </c>
      <c r="M54" s="337">
        <f t="shared" si="33"/>
        <v>0.11889765806449223</v>
      </c>
      <c r="O54" s="39">
        <f t="shared" si="27"/>
        <v>6.6988120982627528</v>
      </c>
      <c r="P54" s="163">
        <f t="shared" si="27"/>
        <v>8.6614971527683817</v>
      </c>
      <c r="Q54" s="337">
        <f t="shared" si="34"/>
        <v>0.29299001460492152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13"/>
      <c r="B55" s="8" t="s">
        <v>8</v>
      </c>
      <c r="C55" s="36">
        <v>741.06000000000006</v>
      </c>
      <c r="D55" s="161">
        <v>1053.42</v>
      </c>
      <c r="E55" s="258">
        <f t="shared" si="28"/>
        <v>4.6705340515499523E-3</v>
      </c>
      <c r="F55" s="259">
        <f t="shared" si="29"/>
        <v>7.1437009473260069E-3</v>
      </c>
      <c r="G55" s="337">
        <f t="shared" si="30"/>
        <v>0.42150433163306611</v>
      </c>
      <c r="I55" s="36">
        <v>494.3</v>
      </c>
      <c r="J55" s="161">
        <v>782.61200000000008</v>
      </c>
      <c r="K55" s="258">
        <f t="shared" si="31"/>
        <v>1.1746818443260667E-2</v>
      </c>
      <c r="L55" s="259">
        <f t="shared" si="32"/>
        <v>1.8528423043483816E-2</v>
      </c>
      <c r="M55" s="337">
        <f t="shared" si="33"/>
        <v>0.58327331580012154</v>
      </c>
      <c r="O55" s="39">
        <f t="shared" si="27"/>
        <v>6.6701751545084065</v>
      </c>
      <c r="P55" s="163">
        <f t="shared" si="27"/>
        <v>7.4292494921303938</v>
      </c>
      <c r="Q55" s="337">
        <f t="shared" si="34"/>
        <v>0.11380126009268661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7"/>
      <c r="B56" s="38" t="s">
        <v>9</v>
      </c>
      <c r="C56" s="344">
        <v>398.63000000000011</v>
      </c>
      <c r="D56" s="345">
        <v>93.67</v>
      </c>
      <c r="E56" s="262">
        <f t="shared" si="28"/>
        <v>2.5123674047571828E-3</v>
      </c>
      <c r="F56" s="263">
        <f t="shared" si="29"/>
        <v>6.352171666913738E-4</v>
      </c>
      <c r="G56" s="337">
        <f t="shared" si="30"/>
        <v>-0.76502019416501521</v>
      </c>
      <c r="I56" s="344">
        <v>159.94999999999993</v>
      </c>
      <c r="J56" s="345">
        <v>70.760999999999996</v>
      </c>
      <c r="K56" s="262">
        <f t="shared" si="31"/>
        <v>3.8011402184898705E-3</v>
      </c>
      <c r="L56" s="263">
        <f t="shared" si="32"/>
        <v>1.6752742648719393E-3</v>
      </c>
      <c r="M56" s="337">
        <f t="shared" si="33"/>
        <v>-0.55760550171928713</v>
      </c>
      <c r="O56" s="39">
        <f t="shared" si="27"/>
        <v>4.0124927877982062</v>
      </c>
      <c r="P56" s="163">
        <f t="shared" si="27"/>
        <v>7.5542863243300937</v>
      </c>
      <c r="Q56" s="337">
        <f t="shared" si="34"/>
        <v>0.8826915645312331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13" t="s">
        <v>135</v>
      </c>
      <c r="B57" s="8"/>
      <c r="C57" s="24">
        <v>74.590000000000018</v>
      </c>
      <c r="D57" s="160">
        <v>156.48000000000002</v>
      </c>
      <c r="E57" s="258">
        <f t="shared" si="28"/>
        <v>4.701038173766105E-4</v>
      </c>
      <c r="F57" s="259">
        <f t="shared" si="29"/>
        <v>1.0611591997850558E-3</v>
      </c>
      <c r="G57" s="346">
        <f t="shared" si="30"/>
        <v>1.0978683469633996</v>
      </c>
      <c r="I57" s="24">
        <v>10.832000000000001</v>
      </c>
      <c r="J57" s="160">
        <v>89.248000000000005</v>
      </c>
      <c r="K57" s="258">
        <f t="shared" si="31"/>
        <v>2.5741763580295279E-4</v>
      </c>
      <c r="L57" s="259">
        <f t="shared" si="32"/>
        <v>2.1129559727998595E-3</v>
      </c>
      <c r="M57" s="346">
        <f t="shared" si="33"/>
        <v>7.2392909896602653</v>
      </c>
      <c r="O57" s="347">
        <f t="shared" si="27"/>
        <v>1.4522053894623943</v>
      </c>
      <c r="P57" s="348">
        <f t="shared" si="27"/>
        <v>5.703476482617587</v>
      </c>
      <c r="Q57" s="346">
        <f t="shared" si="34"/>
        <v>2.9274585564849138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13" t="s">
        <v>10</v>
      </c>
      <c r="C58" s="24">
        <v>1013.7799999999996</v>
      </c>
      <c r="D58" s="160">
        <v>1189.4299999999996</v>
      </c>
      <c r="E58" s="258">
        <f>C58/$C$60</f>
        <v>6.3893531033658657E-3</v>
      </c>
      <c r="F58" s="259">
        <f>D58/$D$60</f>
        <v>8.0660441398283395E-3</v>
      </c>
      <c r="G58" s="337">
        <f t="shared" si="30"/>
        <v>0.17326244352818171</v>
      </c>
      <c r="I58" s="24">
        <v>440.83000000000021</v>
      </c>
      <c r="J58" s="160">
        <v>577.19999999999993</v>
      </c>
      <c r="K58" s="258">
        <f t="shared" si="31"/>
        <v>1.047612780566984E-2</v>
      </c>
      <c r="L58" s="259">
        <f t="shared" si="32"/>
        <v>1.3665271910856026E-2</v>
      </c>
      <c r="M58" s="337">
        <f t="shared" si="33"/>
        <v>0.30934827484517763</v>
      </c>
      <c r="O58" s="39">
        <f t="shared" si="27"/>
        <v>4.3483793327941012</v>
      </c>
      <c r="P58" s="163">
        <f t="shared" si="27"/>
        <v>4.8527445919474044</v>
      </c>
      <c r="Q58" s="337">
        <f t="shared" si="34"/>
        <v>0.11598925037416584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13" t="s">
        <v>11</v>
      </c>
      <c r="B59" s="15"/>
      <c r="C59" s="26">
        <v>941.28999999999985</v>
      </c>
      <c r="D59" s="162">
        <v>1326.96</v>
      </c>
      <c r="E59" s="264">
        <f>C59/$C$60</f>
        <v>5.9324845456284964E-3</v>
      </c>
      <c r="F59" s="265">
        <f>D59/$D$60</f>
        <v>8.9986951159686714E-3</v>
      </c>
      <c r="G59" s="349">
        <f t="shared" si="30"/>
        <v>0.409724951927674</v>
      </c>
      <c r="I59" s="26">
        <v>200.245</v>
      </c>
      <c r="J59" s="162">
        <v>262.59599999999995</v>
      </c>
      <c r="K59" s="264">
        <f>I59/$I$60</f>
        <v>4.7587328730947448E-3</v>
      </c>
      <c r="L59" s="265">
        <f>J59/$J$60</f>
        <v>6.2169884662216712E-3</v>
      </c>
      <c r="M59" s="349">
        <f>(J59-I59)/I59</f>
        <v>0.31137356737995925</v>
      </c>
      <c r="O59" s="350">
        <f t="shared" si="27"/>
        <v>2.1273465138267698</v>
      </c>
      <c r="P59" s="351">
        <f t="shared" si="27"/>
        <v>1.9789292819678055</v>
      </c>
      <c r="Q59" s="349">
        <f>(P59-O59)/O59</f>
        <v>-6.9766364292004529E-2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7" t="s">
        <v>12</v>
      </c>
      <c r="B60" s="59"/>
      <c r="C60" s="352">
        <f>C48+C49+C50+C53+C57+C58+C59</f>
        <v>158667.07999999993</v>
      </c>
      <c r="D60" s="353">
        <f>D48+D49+D50+D53+D57+D58+D59</f>
        <v>147461.37999999998</v>
      </c>
      <c r="E60" s="266">
        <f>E48+E49+E50+E53+E57+E58+E59</f>
        <v>1</v>
      </c>
      <c r="F60" s="267">
        <f>F48+F49+F50+F53+F57+F58+F59</f>
        <v>1.0000000000000004</v>
      </c>
      <c r="G60" s="349">
        <f>(D60-C60)/C60</f>
        <v>-7.0623975685441223E-2</v>
      </c>
      <c r="H60" s="2"/>
      <c r="I60" s="352">
        <f>I48+I49+I50+I53+I57+I58+I59</f>
        <v>42079.479000000007</v>
      </c>
      <c r="J60" s="353">
        <f>J48+J49+J50+J53+J57+J58+J59</f>
        <v>42238.456999999988</v>
      </c>
      <c r="K60" s="266">
        <f>K48+K49+K50+K53+K57+K58+K59</f>
        <v>0.99999999999999989</v>
      </c>
      <c r="L60" s="267">
        <f>L48+L49+L50+L53+L57+L58+L59</f>
        <v>1.0000000000000002</v>
      </c>
      <c r="M60" s="349">
        <f>(J60-I60)/I60</f>
        <v>3.7780410731791843E-3</v>
      </c>
      <c r="N60" s="2"/>
      <c r="O60" s="29">
        <f t="shared" si="27"/>
        <v>2.6520610954710975</v>
      </c>
      <c r="P60" s="354">
        <f t="shared" si="27"/>
        <v>2.8643741839388728</v>
      </c>
      <c r="Q60" s="349">
        <f>(P60-O60)/O60</f>
        <v>8.0055881378577817E-2</v>
      </c>
    </row>
    <row r="62" spans="1:1023 1025:2047 2049:3071 3073:4095 4097:5119 5121:6143 6145:7167 7169:8191 8193:9215 9217:10239 10241:11263 11265:12287 12289:13311 13313:14335 14337:15359 15361:16383" x14ac:dyDescent="0.25">
      <c r="A62" s="2"/>
      <c r="C62" s="2"/>
      <c r="E62" s="2"/>
      <c r="G62" s="2"/>
      <c r="I62" s="2"/>
      <c r="K62" s="2"/>
      <c r="M62" s="2"/>
      <c r="O62" s="2"/>
      <c r="P62"/>
      <c r="Q62" s="2"/>
      <c r="S62" s="2"/>
      <c r="U62" s="2"/>
      <c r="W62" s="2"/>
      <c r="Y62" s="2"/>
      <c r="AA62" s="2"/>
      <c r="AC62" s="2"/>
      <c r="AE62" s="2"/>
      <c r="AG62" s="2"/>
      <c r="AI62" s="2"/>
      <c r="AK62" s="2"/>
      <c r="AM62" s="2"/>
      <c r="AO62" s="2"/>
      <c r="AQ62" s="2"/>
      <c r="AS62" s="2"/>
      <c r="AU62" s="2"/>
      <c r="AW62" s="2"/>
      <c r="AY62" s="2"/>
      <c r="BA62" s="2"/>
      <c r="BC62" s="2"/>
      <c r="BE62" s="2"/>
      <c r="BG62" s="2"/>
      <c r="BI62" s="2"/>
      <c r="BK62" s="2"/>
      <c r="BM62" s="2"/>
      <c r="BO62" s="2"/>
      <c r="BQ62" s="2"/>
      <c r="BS62" s="2"/>
      <c r="BU62" s="2"/>
      <c r="BW62" s="2"/>
      <c r="BY62" s="2"/>
      <c r="CA62" s="2"/>
      <c r="CC62" s="2"/>
      <c r="CE62" s="2"/>
      <c r="CG62" s="2"/>
      <c r="CI62" s="2"/>
      <c r="CK62" s="2"/>
      <c r="CM62" s="2"/>
      <c r="CO62" s="2"/>
      <c r="CQ62" s="2"/>
      <c r="CS62" s="2"/>
      <c r="CU62" s="2"/>
      <c r="CW62" s="2"/>
      <c r="CY62" s="2"/>
      <c r="DA62" s="2"/>
      <c r="DC62" s="2"/>
      <c r="DE62" s="2"/>
      <c r="DG62" s="2"/>
      <c r="DI62" s="2"/>
      <c r="DK62" s="2"/>
      <c r="DM62" s="2"/>
      <c r="DO62" s="2"/>
      <c r="DQ62" s="2"/>
      <c r="DS62" s="2"/>
      <c r="DU62" s="2"/>
      <c r="DW62" s="2"/>
      <c r="DY62" s="2"/>
      <c r="EA62" s="2"/>
      <c r="EC62" s="2"/>
      <c r="EE62" s="2"/>
      <c r="EG62" s="2"/>
      <c r="EI62" s="2"/>
      <c r="EK62" s="2"/>
      <c r="EM62" s="2"/>
      <c r="EO62" s="2"/>
      <c r="EQ62" s="2"/>
      <c r="ES62" s="2"/>
      <c r="EU62" s="2"/>
      <c r="EW62" s="2"/>
      <c r="EY62" s="2"/>
      <c r="FA62" s="2"/>
      <c r="FC62" s="2"/>
      <c r="FE62" s="2"/>
      <c r="FG62" s="2"/>
      <c r="FI62" s="2"/>
      <c r="FK62" s="2"/>
      <c r="FM62" s="2"/>
      <c r="FO62" s="2"/>
      <c r="FQ62" s="2"/>
      <c r="FS62" s="2"/>
      <c r="FU62" s="2"/>
      <c r="FW62" s="2"/>
      <c r="FY62" s="2"/>
      <c r="GA62" s="2"/>
      <c r="GC62" s="2"/>
      <c r="GE62" s="2"/>
      <c r="GG62" s="2"/>
      <c r="GI62" s="2"/>
      <c r="GK62" s="2"/>
      <c r="GM62" s="2"/>
      <c r="GO62" s="2"/>
      <c r="GQ62" s="2"/>
      <c r="GS62" s="2"/>
      <c r="GU62" s="2"/>
      <c r="GW62" s="2"/>
      <c r="GY62" s="2"/>
      <c r="HA62" s="2"/>
      <c r="HC62" s="2"/>
      <c r="HE62" s="2"/>
      <c r="HG62" s="2"/>
      <c r="HI62" s="2"/>
      <c r="HK62" s="2"/>
      <c r="HM62" s="2"/>
      <c r="HO62" s="2"/>
      <c r="HQ62" s="2"/>
      <c r="HS62" s="2"/>
      <c r="HU62" s="2"/>
      <c r="HW62" s="2"/>
      <c r="HY62" s="2"/>
      <c r="IA62" s="2"/>
      <c r="IC62" s="2"/>
      <c r="IE62" s="2"/>
      <c r="IG62" s="2"/>
      <c r="II62" s="2"/>
      <c r="IK62" s="2"/>
      <c r="IM62" s="2"/>
      <c r="IO62" s="2"/>
      <c r="IQ62" s="2"/>
      <c r="IS62" s="2"/>
      <c r="IU62" s="2"/>
      <c r="IW62" s="2"/>
      <c r="IY62" s="2"/>
      <c r="JA62" s="2"/>
      <c r="JC62" s="2"/>
      <c r="JE62" s="2"/>
      <c r="JG62" s="2"/>
      <c r="JI62" s="2"/>
      <c r="JK62" s="2"/>
      <c r="JM62" s="2"/>
      <c r="JO62" s="2"/>
      <c r="JQ62" s="2"/>
      <c r="JS62" s="2"/>
      <c r="JU62" s="2"/>
      <c r="JW62" s="2"/>
      <c r="JY62" s="2"/>
      <c r="KA62" s="2"/>
      <c r="KC62" s="2"/>
      <c r="KE62" s="2"/>
      <c r="KG62" s="2"/>
      <c r="KI62" s="2"/>
      <c r="KK62" s="2"/>
      <c r="KM62" s="2"/>
      <c r="KO62" s="2"/>
      <c r="KQ62" s="2"/>
      <c r="KS62" s="2"/>
      <c r="KU62" s="2"/>
      <c r="KW62" s="2"/>
      <c r="KY62" s="2"/>
      <c r="LA62" s="2"/>
      <c r="LC62" s="2"/>
      <c r="LE62" s="2"/>
      <c r="LG62" s="2"/>
      <c r="LI62" s="2"/>
      <c r="LK62" s="2"/>
      <c r="LM62" s="2"/>
      <c r="LO62" s="2"/>
      <c r="LQ62" s="2"/>
      <c r="LS62" s="2"/>
      <c r="LU62" s="2"/>
      <c r="LW62" s="2"/>
      <c r="LY62" s="2"/>
      <c r="MA62" s="2"/>
      <c r="MC62" s="2"/>
      <c r="ME62" s="2"/>
      <c r="MG62" s="2"/>
      <c r="MI62" s="2"/>
      <c r="MK62" s="2"/>
      <c r="MM62" s="2"/>
      <c r="MO62" s="2"/>
      <c r="MQ62" s="2"/>
      <c r="MS62" s="2"/>
      <c r="MU62" s="2"/>
      <c r="MW62" s="2"/>
      <c r="MY62" s="2"/>
      <c r="NA62" s="2"/>
      <c r="NC62" s="2"/>
      <c r="NE62" s="2"/>
      <c r="NG62" s="2"/>
      <c r="NI62" s="2"/>
      <c r="NK62" s="2"/>
      <c r="NM62" s="2"/>
      <c r="NO62" s="2"/>
      <c r="NQ62" s="2"/>
      <c r="NS62" s="2"/>
      <c r="NU62" s="2"/>
      <c r="NW62" s="2"/>
      <c r="NY62" s="2"/>
      <c r="OA62" s="2"/>
      <c r="OC62" s="2"/>
      <c r="OE62" s="2"/>
      <c r="OG62" s="2"/>
      <c r="OI62" s="2"/>
      <c r="OK62" s="2"/>
      <c r="OM62" s="2"/>
      <c r="OO62" s="2"/>
      <c r="OQ62" s="2"/>
      <c r="OS62" s="2"/>
      <c r="OU62" s="2"/>
      <c r="OW62" s="2"/>
      <c r="OY62" s="2"/>
      <c r="PA62" s="2"/>
      <c r="PC62" s="2"/>
      <c r="PE62" s="2"/>
      <c r="PG62" s="2"/>
      <c r="PI62" s="2"/>
      <c r="PK62" s="2"/>
      <c r="PM62" s="2"/>
      <c r="PO62" s="2"/>
      <c r="PQ62" s="2"/>
      <c r="PS62" s="2"/>
      <c r="PU62" s="2"/>
      <c r="PW62" s="2"/>
      <c r="PY62" s="2"/>
      <c r="QA62" s="2"/>
      <c r="QC62" s="2"/>
      <c r="QE62" s="2"/>
      <c r="QG62" s="2"/>
      <c r="QI62" s="2"/>
      <c r="QK62" s="2"/>
      <c r="QM62" s="2"/>
      <c r="QO62" s="2"/>
      <c r="QQ62" s="2"/>
      <c r="QS62" s="2"/>
      <c r="QU62" s="2"/>
      <c r="QW62" s="2"/>
      <c r="QY62" s="2"/>
      <c r="RA62" s="2"/>
      <c r="RC62" s="2"/>
      <c r="RE62" s="2"/>
      <c r="RG62" s="2"/>
      <c r="RI62" s="2"/>
      <c r="RK62" s="2"/>
      <c r="RM62" s="2"/>
      <c r="RO62" s="2"/>
      <c r="RQ62" s="2"/>
      <c r="RS62" s="2"/>
      <c r="RU62" s="2"/>
      <c r="RW62" s="2"/>
      <c r="RY62" s="2"/>
      <c r="SA62" s="2"/>
      <c r="SC62" s="2"/>
      <c r="SE62" s="2"/>
      <c r="SG62" s="2"/>
      <c r="SI62" s="2"/>
      <c r="SK62" s="2"/>
      <c r="SM62" s="2"/>
      <c r="SO62" s="2"/>
      <c r="SQ62" s="2"/>
      <c r="SS62" s="2"/>
      <c r="SU62" s="2"/>
      <c r="SW62" s="2"/>
      <c r="SY62" s="2"/>
      <c r="TA62" s="2"/>
      <c r="TC62" s="2"/>
      <c r="TE62" s="2"/>
      <c r="TG62" s="2"/>
      <c r="TI62" s="2"/>
      <c r="TK62" s="2"/>
      <c r="TM62" s="2"/>
      <c r="TO62" s="2"/>
      <c r="TQ62" s="2"/>
      <c r="TS62" s="2"/>
      <c r="TU62" s="2"/>
      <c r="TW62" s="2"/>
      <c r="TY62" s="2"/>
      <c r="UA62" s="2"/>
      <c r="UC62" s="2"/>
      <c r="UE62" s="2"/>
      <c r="UG62" s="2"/>
      <c r="UI62" s="2"/>
      <c r="UK62" s="2"/>
      <c r="UM62" s="2"/>
      <c r="UO62" s="2"/>
      <c r="UQ62" s="2"/>
      <c r="US62" s="2"/>
      <c r="UU62" s="2"/>
      <c r="UW62" s="2"/>
      <c r="UY62" s="2"/>
      <c r="VA62" s="2"/>
      <c r="VC62" s="2"/>
      <c r="VE62" s="2"/>
      <c r="VG62" s="2"/>
      <c r="VI62" s="2"/>
      <c r="VK62" s="2"/>
      <c r="VM62" s="2"/>
      <c r="VO62" s="2"/>
      <c r="VQ62" s="2"/>
      <c r="VS62" s="2"/>
      <c r="VU62" s="2"/>
      <c r="VW62" s="2"/>
      <c r="VY62" s="2"/>
      <c r="WA62" s="2"/>
      <c r="WC62" s="2"/>
      <c r="WE62" s="2"/>
      <c r="WG62" s="2"/>
      <c r="WI62" s="2"/>
      <c r="WK62" s="2"/>
      <c r="WM62" s="2"/>
      <c r="WO62" s="2"/>
      <c r="WQ62" s="2"/>
      <c r="WS62" s="2"/>
      <c r="WU62" s="2"/>
      <c r="WW62" s="2"/>
      <c r="WY62" s="2"/>
      <c r="XA62" s="2"/>
      <c r="XC62" s="2"/>
      <c r="XE62" s="2"/>
      <c r="XG62" s="2"/>
      <c r="XI62" s="2"/>
      <c r="XK62" s="2"/>
      <c r="XM62" s="2"/>
      <c r="XO62" s="2"/>
      <c r="XQ62" s="2"/>
      <c r="XS62" s="2"/>
      <c r="XU62" s="2"/>
      <c r="XW62" s="2"/>
      <c r="XY62" s="2"/>
      <c r="YA62" s="2"/>
      <c r="YC62" s="2"/>
      <c r="YE62" s="2"/>
      <c r="YG62" s="2"/>
      <c r="YI62" s="2"/>
      <c r="YK62" s="2"/>
      <c r="YM62" s="2"/>
      <c r="YO62" s="2"/>
      <c r="YQ62" s="2"/>
      <c r="YS62" s="2"/>
      <c r="YU62" s="2"/>
      <c r="YW62" s="2"/>
      <c r="YY62" s="2"/>
      <c r="ZA62" s="2"/>
      <c r="ZC62" s="2"/>
      <c r="ZE62" s="2"/>
      <c r="ZG62" s="2"/>
      <c r="ZI62" s="2"/>
      <c r="ZK62" s="2"/>
      <c r="ZM62" s="2"/>
      <c r="ZO62" s="2"/>
      <c r="ZQ62" s="2"/>
      <c r="ZS62" s="2"/>
      <c r="ZU62" s="2"/>
      <c r="ZW62" s="2"/>
      <c r="ZY62" s="2"/>
      <c r="AAA62" s="2"/>
      <c r="AAC62" s="2"/>
      <c r="AAE62" s="2"/>
      <c r="AAG62" s="2"/>
      <c r="AAI62" s="2"/>
      <c r="AAK62" s="2"/>
      <c r="AAM62" s="2"/>
      <c r="AAO62" s="2"/>
      <c r="AAQ62" s="2"/>
      <c r="AAS62" s="2"/>
      <c r="AAU62" s="2"/>
      <c r="AAW62" s="2"/>
      <c r="AAY62" s="2"/>
      <c r="ABA62" s="2"/>
      <c r="ABC62" s="2"/>
      <c r="ABE62" s="2"/>
      <c r="ABG62" s="2"/>
      <c r="ABI62" s="2"/>
      <c r="ABK62" s="2"/>
      <c r="ABM62" s="2"/>
      <c r="ABO62" s="2"/>
      <c r="ABQ62" s="2"/>
      <c r="ABS62" s="2"/>
      <c r="ABU62" s="2"/>
      <c r="ABW62" s="2"/>
      <c r="ABY62" s="2"/>
      <c r="ACA62" s="2"/>
      <c r="ACC62" s="2"/>
      <c r="ACE62" s="2"/>
      <c r="ACG62" s="2"/>
      <c r="ACI62" s="2"/>
      <c r="ACK62" s="2"/>
      <c r="ACM62" s="2"/>
      <c r="ACO62" s="2"/>
      <c r="ACQ62" s="2"/>
      <c r="ACS62" s="2"/>
      <c r="ACU62" s="2"/>
      <c r="ACW62" s="2"/>
      <c r="ACY62" s="2"/>
      <c r="ADA62" s="2"/>
      <c r="ADC62" s="2"/>
      <c r="ADE62" s="2"/>
      <c r="ADG62" s="2"/>
      <c r="ADI62" s="2"/>
      <c r="ADK62" s="2"/>
      <c r="ADM62" s="2"/>
      <c r="ADO62" s="2"/>
      <c r="ADQ62" s="2"/>
      <c r="ADS62" s="2"/>
      <c r="ADU62" s="2"/>
      <c r="ADW62" s="2"/>
      <c r="ADY62" s="2"/>
      <c r="AEA62" s="2"/>
      <c r="AEC62" s="2"/>
      <c r="AEE62" s="2"/>
      <c r="AEG62" s="2"/>
      <c r="AEI62" s="2"/>
      <c r="AEK62" s="2"/>
      <c r="AEM62" s="2"/>
      <c r="AEO62" s="2"/>
      <c r="AEQ62" s="2"/>
      <c r="AES62" s="2"/>
      <c r="AEU62" s="2"/>
      <c r="AEW62" s="2"/>
      <c r="AEY62" s="2"/>
      <c r="AFA62" s="2"/>
      <c r="AFC62" s="2"/>
      <c r="AFE62" s="2"/>
      <c r="AFG62" s="2"/>
      <c r="AFI62" s="2"/>
      <c r="AFK62" s="2"/>
      <c r="AFM62" s="2"/>
      <c r="AFO62" s="2"/>
      <c r="AFQ62" s="2"/>
      <c r="AFS62" s="2"/>
      <c r="AFU62" s="2"/>
      <c r="AFW62" s="2"/>
      <c r="AFY62" s="2"/>
      <c r="AGA62" s="2"/>
      <c r="AGC62" s="2"/>
      <c r="AGE62" s="2"/>
      <c r="AGG62" s="2"/>
      <c r="AGI62" s="2"/>
      <c r="AGK62" s="2"/>
      <c r="AGM62" s="2"/>
      <c r="AGO62" s="2"/>
      <c r="AGQ62" s="2"/>
      <c r="AGS62" s="2"/>
      <c r="AGU62" s="2"/>
      <c r="AGW62" s="2"/>
      <c r="AGY62" s="2"/>
      <c r="AHA62" s="2"/>
      <c r="AHC62" s="2"/>
      <c r="AHE62" s="2"/>
      <c r="AHG62" s="2"/>
      <c r="AHI62" s="2"/>
      <c r="AHK62" s="2"/>
      <c r="AHM62" s="2"/>
      <c r="AHO62" s="2"/>
      <c r="AHQ62" s="2"/>
      <c r="AHS62" s="2"/>
      <c r="AHU62" s="2"/>
      <c r="AHW62" s="2"/>
      <c r="AHY62" s="2"/>
      <c r="AIA62" s="2"/>
      <c r="AIC62" s="2"/>
      <c r="AIE62" s="2"/>
      <c r="AIG62" s="2"/>
      <c r="AII62" s="2"/>
      <c r="AIK62" s="2"/>
      <c r="AIM62" s="2"/>
      <c r="AIO62" s="2"/>
      <c r="AIQ62" s="2"/>
      <c r="AIS62" s="2"/>
      <c r="AIU62" s="2"/>
      <c r="AIW62" s="2"/>
      <c r="AIY62" s="2"/>
      <c r="AJA62" s="2"/>
      <c r="AJC62" s="2"/>
      <c r="AJE62" s="2"/>
      <c r="AJG62" s="2"/>
      <c r="AJI62" s="2"/>
      <c r="AJK62" s="2"/>
      <c r="AJM62" s="2"/>
      <c r="AJO62" s="2"/>
      <c r="AJQ62" s="2"/>
      <c r="AJS62" s="2"/>
      <c r="AJU62" s="2"/>
      <c r="AJW62" s="2"/>
      <c r="AJY62" s="2"/>
      <c r="AKA62" s="2"/>
      <c r="AKC62" s="2"/>
      <c r="AKE62" s="2"/>
      <c r="AKG62" s="2"/>
      <c r="AKI62" s="2"/>
      <c r="AKK62" s="2"/>
      <c r="AKM62" s="2"/>
      <c r="AKO62" s="2"/>
      <c r="AKQ62" s="2"/>
      <c r="AKS62" s="2"/>
      <c r="AKU62" s="2"/>
      <c r="AKW62" s="2"/>
      <c r="AKY62" s="2"/>
      <c r="ALA62" s="2"/>
      <c r="ALC62" s="2"/>
      <c r="ALE62" s="2"/>
      <c r="ALG62" s="2"/>
      <c r="ALI62" s="2"/>
      <c r="ALK62" s="2"/>
      <c r="ALM62" s="2"/>
      <c r="ALO62" s="2"/>
      <c r="ALQ62" s="2"/>
      <c r="ALS62" s="2"/>
      <c r="ALU62" s="2"/>
      <c r="ALW62" s="2"/>
      <c r="ALY62" s="2"/>
      <c r="AMA62" s="2"/>
      <c r="AMC62" s="2"/>
      <c r="AME62" s="2"/>
      <c r="AMG62" s="2"/>
      <c r="AMI62" s="2"/>
      <c r="AMK62" s="2"/>
      <c r="AMM62" s="2"/>
      <c r="AMO62" s="2"/>
      <c r="AMQ62" s="2"/>
      <c r="AMS62" s="2"/>
      <c r="AMU62" s="2"/>
      <c r="AMW62" s="2"/>
      <c r="AMY62" s="2"/>
      <c r="ANA62" s="2"/>
      <c r="ANC62" s="2"/>
      <c r="ANE62" s="2"/>
      <c r="ANG62" s="2"/>
      <c r="ANI62" s="2"/>
      <c r="ANK62" s="2"/>
      <c r="ANM62" s="2"/>
      <c r="ANO62" s="2"/>
      <c r="ANQ62" s="2"/>
      <c r="ANS62" s="2"/>
      <c r="ANU62" s="2"/>
      <c r="ANW62" s="2"/>
      <c r="ANY62" s="2"/>
      <c r="AOA62" s="2"/>
      <c r="AOC62" s="2"/>
      <c r="AOE62" s="2"/>
      <c r="AOG62" s="2"/>
      <c r="AOI62" s="2"/>
      <c r="AOK62" s="2"/>
      <c r="AOM62" s="2"/>
      <c r="AOO62" s="2"/>
      <c r="AOQ62" s="2"/>
      <c r="AOS62" s="2"/>
      <c r="AOU62" s="2"/>
      <c r="AOW62" s="2"/>
      <c r="AOY62" s="2"/>
      <c r="APA62" s="2"/>
      <c r="APC62" s="2"/>
      <c r="APE62" s="2"/>
      <c r="APG62" s="2"/>
      <c r="API62" s="2"/>
      <c r="APK62" s="2"/>
      <c r="APM62" s="2"/>
      <c r="APO62" s="2"/>
      <c r="APQ62" s="2"/>
      <c r="APS62" s="2"/>
      <c r="APU62" s="2"/>
      <c r="APW62" s="2"/>
      <c r="APY62" s="2"/>
      <c r="AQA62" s="2"/>
      <c r="AQC62" s="2"/>
      <c r="AQE62" s="2"/>
      <c r="AQG62" s="2"/>
      <c r="AQI62" s="2"/>
      <c r="AQK62" s="2"/>
      <c r="AQM62" s="2"/>
      <c r="AQO62" s="2"/>
      <c r="AQQ62" s="2"/>
      <c r="AQS62" s="2"/>
      <c r="AQU62" s="2"/>
      <c r="AQW62" s="2"/>
      <c r="AQY62" s="2"/>
      <c r="ARA62" s="2"/>
      <c r="ARC62" s="2"/>
      <c r="ARE62" s="2"/>
      <c r="ARG62" s="2"/>
      <c r="ARI62" s="2"/>
      <c r="ARK62" s="2"/>
      <c r="ARM62" s="2"/>
      <c r="ARO62" s="2"/>
      <c r="ARQ62" s="2"/>
      <c r="ARS62" s="2"/>
      <c r="ARU62" s="2"/>
      <c r="ARW62" s="2"/>
      <c r="ARY62" s="2"/>
      <c r="ASA62" s="2"/>
      <c r="ASC62" s="2"/>
      <c r="ASE62" s="2"/>
      <c r="ASG62" s="2"/>
      <c r="ASI62" s="2"/>
      <c r="ASK62" s="2"/>
      <c r="ASM62" s="2"/>
      <c r="ASO62" s="2"/>
      <c r="ASQ62" s="2"/>
      <c r="ASS62" s="2"/>
      <c r="ASU62" s="2"/>
      <c r="ASW62" s="2"/>
      <c r="ASY62" s="2"/>
      <c r="ATA62" s="2"/>
      <c r="ATC62" s="2"/>
      <c r="ATE62" s="2"/>
      <c r="ATG62" s="2"/>
      <c r="ATI62" s="2"/>
      <c r="ATK62" s="2"/>
      <c r="ATM62" s="2"/>
      <c r="ATO62" s="2"/>
      <c r="ATQ62" s="2"/>
      <c r="ATS62" s="2"/>
      <c r="ATU62" s="2"/>
      <c r="ATW62" s="2"/>
      <c r="ATY62" s="2"/>
      <c r="AUA62" s="2"/>
      <c r="AUC62" s="2"/>
      <c r="AUE62" s="2"/>
      <c r="AUG62" s="2"/>
      <c r="AUI62" s="2"/>
      <c r="AUK62" s="2"/>
      <c r="AUM62" s="2"/>
      <c r="AUO62" s="2"/>
      <c r="AUQ62" s="2"/>
      <c r="AUS62" s="2"/>
      <c r="AUU62" s="2"/>
      <c r="AUW62" s="2"/>
      <c r="AUY62" s="2"/>
      <c r="AVA62" s="2"/>
      <c r="AVC62" s="2"/>
      <c r="AVE62" s="2"/>
      <c r="AVG62" s="2"/>
      <c r="AVI62" s="2"/>
      <c r="AVK62" s="2"/>
      <c r="AVM62" s="2"/>
      <c r="AVO62" s="2"/>
      <c r="AVQ62" s="2"/>
      <c r="AVS62" s="2"/>
      <c r="AVU62" s="2"/>
      <c r="AVW62" s="2"/>
      <c r="AVY62" s="2"/>
      <c r="AWA62" s="2"/>
      <c r="AWC62" s="2"/>
      <c r="AWE62" s="2"/>
      <c r="AWG62" s="2"/>
      <c r="AWI62" s="2"/>
      <c r="AWK62" s="2"/>
      <c r="AWM62" s="2"/>
      <c r="AWO62" s="2"/>
      <c r="AWQ62" s="2"/>
      <c r="AWS62" s="2"/>
      <c r="AWU62" s="2"/>
      <c r="AWW62" s="2"/>
      <c r="AWY62" s="2"/>
      <c r="AXA62" s="2"/>
      <c r="AXC62" s="2"/>
      <c r="AXE62" s="2"/>
      <c r="AXG62" s="2"/>
      <c r="AXI62" s="2"/>
      <c r="AXK62" s="2"/>
      <c r="AXM62" s="2"/>
      <c r="AXO62" s="2"/>
      <c r="AXQ62" s="2"/>
      <c r="AXS62" s="2"/>
      <c r="AXU62" s="2"/>
      <c r="AXW62" s="2"/>
      <c r="AXY62" s="2"/>
      <c r="AYA62" s="2"/>
      <c r="AYC62" s="2"/>
      <c r="AYE62" s="2"/>
      <c r="AYG62" s="2"/>
      <c r="AYI62" s="2"/>
      <c r="AYK62" s="2"/>
      <c r="AYM62" s="2"/>
      <c r="AYO62" s="2"/>
      <c r="AYQ62" s="2"/>
      <c r="AYS62" s="2"/>
      <c r="AYU62" s="2"/>
      <c r="AYW62" s="2"/>
      <c r="AYY62" s="2"/>
      <c r="AZA62" s="2"/>
      <c r="AZC62" s="2"/>
      <c r="AZE62" s="2"/>
      <c r="AZG62" s="2"/>
      <c r="AZI62" s="2"/>
      <c r="AZK62" s="2"/>
      <c r="AZM62" s="2"/>
      <c r="AZO62" s="2"/>
      <c r="AZQ62" s="2"/>
      <c r="AZS62" s="2"/>
      <c r="AZU62" s="2"/>
      <c r="AZW62" s="2"/>
      <c r="AZY62" s="2"/>
      <c r="BAA62" s="2"/>
      <c r="BAC62" s="2"/>
      <c r="BAE62" s="2"/>
      <c r="BAG62" s="2"/>
      <c r="BAI62" s="2"/>
      <c r="BAK62" s="2"/>
      <c r="BAM62" s="2"/>
      <c r="BAO62" s="2"/>
      <c r="BAQ62" s="2"/>
      <c r="BAS62" s="2"/>
      <c r="BAU62" s="2"/>
      <c r="BAW62" s="2"/>
      <c r="BAY62" s="2"/>
      <c r="BBA62" s="2"/>
      <c r="BBC62" s="2"/>
      <c r="BBE62" s="2"/>
      <c r="BBG62" s="2"/>
      <c r="BBI62" s="2"/>
      <c r="BBK62" s="2"/>
      <c r="BBM62" s="2"/>
      <c r="BBO62" s="2"/>
      <c r="BBQ62" s="2"/>
      <c r="BBS62" s="2"/>
      <c r="BBU62" s="2"/>
      <c r="BBW62" s="2"/>
      <c r="BBY62" s="2"/>
      <c r="BCA62" s="2"/>
      <c r="BCC62" s="2"/>
      <c r="BCE62" s="2"/>
      <c r="BCG62" s="2"/>
      <c r="BCI62" s="2"/>
      <c r="BCK62" s="2"/>
      <c r="BCM62" s="2"/>
      <c r="BCO62" s="2"/>
      <c r="BCQ62" s="2"/>
      <c r="BCS62" s="2"/>
      <c r="BCU62" s="2"/>
      <c r="BCW62" s="2"/>
      <c r="BCY62" s="2"/>
      <c r="BDA62" s="2"/>
      <c r="BDC62" s="2"/>
      <c r="BDE62" s="2"/>
      <c r="BDG62" s="2"/>
      <c r="BDI62" s="2"/>
      <c r="BDK62" s="2"/>
      <c r="BDM62" s="2"/>
      <c r="BDO62" s="2"/>
      <c r="BDQ62" s="2"/>
      <c r="BDS62" s="2"/>
      <c r="BDU62" s="2"/>
      <c r="BDW62" s="2"/>
      <c r="BDY62" s="2"/>
      <c r="BEA62" s="2"/>
      <c r="BEC62" s="2"/>
      <c r="BEE62" s="2"/>
      <c r="BEG62" s="2"/>
      <c r="BEI62" s="2"/>
      <c r="BEK62" s="2"/>
      <c r="BEM62" s="2"/>
      <c r="BEO62" s="2"/>
      <c r="BEQ62" s="2"/>
      <c r="BES62" s="2"/>
      <c r="BEU62" s="2"/>
      <c r="BEW62" s="2"/>
      <c r="BEY62" s="2"/>
      <c r="BFA62" s="2"/>
      <c r="BFC62" s="2"/>
      <c r="BFE62" s="2"/>
      <c r="BFG62" s="2"/>
      <c r="BFI62" s="2"/>
      <c r="BFK62" s="2"/>
      <c r="BFM62" s="2"/>
      <c r="BFO62" s="2"/>
      <c r="BFQ62" s="2"/>
      <c r="BFS62" s="2"/>
      <c r="BFU62" s="2"/>
      <c r="BFW62" s="2"/>
      <c r="BFY62" s="2"/>
      <c r="BGA62" s="2"/>
      <c r="BGC62" s="2"/>
      <c r="BGE62" s="2"/>
      <c r="BGG62" s="2"/>
      <c r="BGI62" s="2"/>
      <c r="BGK62" s="2"/>
      <c r="BGM62" s="2"/>
      <c r="BGO62" s="2"/>
      <c r="BGQ62" s="2"/>
      <c r="BGS62" s="2"/>
      <c r="BGU62" s="2"/>
      <c r="BGW62" s="2"/>
      <c r="BGY62" s="2"/>
      <c r="BHA62" s="2"/>
      <c r="BHC62" s="2"/>
      <c r="BHE62" s="2"/>
      <c r="BHG62" s="2"/>
      <c r="BHI62" s="2"/>
      <c r="BHK62" s="2"/>
      <c r="BHM62" s="2"/>
      <c r="BHO62" s="2"/>
      <c r="BHQ62" s="2"/>
      <c r="BHS62" s="2"/>
      <c r="BHU62" s="2"/>
      <c r="BHW62" s="2"/>
      <c r="BHY62" s="2"/>
      <c r="BIA62" s="2"/>
      <c r="BIC62" s="2"/>
      <c r="BIE62" s="2"/>
      <c r="BIG62" s="2"/>
      <c r="BII62" s="2"/>
      <c r="BIK62" s="2"/>
      <c r="BIM62" s="2"/>
      <c r="BIO62" s="2"/>
      <c r="BIQ62" s="2"/>
      <c r="BIS62" s="2"/>
      <c r="BIU62" s="2"/>
      <c r="BIW62" s="2"/>
      <c r="BIY62" s="2"/>
      <c r="BJA62" s="2"/>
      <c r="BJC62" s="2"/>
      <c r="BJE62" s="2"/>
      <c r="BJG62" s="2"/>
      <c r="BJI62" s="2"/>
      <c r="BJK62" s="2"/>
      <c r="BJM62" s="2"/>
      <c r="BJO62" s="2"/>
      <c r="BJQ62" s="2"/>
      <c r="BJS62" s="2"/>
      <c r="BJU62" s="2"/>
      <c r="BJW62" s="2"/>
      <c r="BJY62" s="2"/>
      <c r="BKA62" s="2"/>
      <c r="BKC62" s="2"/>
      <c r="BKE62" s="2"/>
      <c r="BKG62" s="2"/>
      <c r="BKI62" s="2"/>
      <c r="BKK62" s="2"/>
      <c r="BKM62" s="2"/>
      <c r="BKO62" s="2"/>
      <c r="BKQ62" s="2"/>
      <c r="BKS62" s="2"/>
      <c r="BKU62" s="2"/>
      <c r="BKW62" s="2"/>
      <c r="BKY62" s="2"/>
      <c r="BLA62" s="2"/>
      <c r="BLC62" s="2"/>
      <c r="BLE62" s="2"/>
      <c r="BLG62" s="2"/>
      <c r="BLI62" s="2"/>
      <c r="BLK62" s="2"/>
      <c r="BLM62" s="2"/>
      <c r="BLO62" s="2"/>
      <c r="BLQ62" s="2"/>
      <c r="BLS62" s="2"/>
      <c r="BLU62" s="2"/>
      <c r="BLW62" s="2"/>
      <c r="BLY62" s="2"/>
      <c r="BMA62" s="2"/>
      <c r="BMC62" s="2"/>
      <c r="BME62" s="2"/>
      <c r="BMG62" s="2"/>
      <c r="BMI62" s="2"/>
      <c r="BMK62" s="2"/>
      <c r="BMM62" s="2"/>
      <c r="BMO62" s="2"/>
      <c r="BMQ62" s="2"/>
      <c r="BMS62" s="2"/>
      <c r="BMU62" s="2"/>
      <c r="BMW62" s="2"/>
      <c r="BMY62" s="2"/>
      <c r="BNA62" s="2"/>
      <c r="BNC62" s="2"/>
      <c r="BNE62" s="2"/>
      <c r="BNG62" s="2"/>
      <c r="BNI62" s="2"/>
      <c r="BNK62" s="2"/>
      <c r="BNM62" s="2"/>
      <c r="BNO62" s="2"/>
      <c r="BNQ62" s="2"/>
      <c r="BNS62" s="2"/>
      <c r="BNU62" s="2"/>
      <c r="BNW62" s="2"/>
      <c r="BNY62" s="2"/>
      <c r="BOA62" s="2"/>
      <c r="BOC62" s="2"/>
      <c r="BOE62" s="2"/>
      <c r="BOG62" s="2"/>
      <c r="BOI62" s="2"/>
      <c r="BOK62" s="2"/>
      <c r="BOM62" s="2"/>
      <c r="BOO62" s="2"/>
      <c r="BOQ62" s="2"/>
      <c r="BOS62" s="2"/>
      <c r="BOU62" s="2"/>
      <c r="BOW62" s="2"/>
      <c r="BOY62" s="2"/>
      <c r="BPA62" s="2"/>
      <c r="BPC62" s="2"/>
      <c r="BPE62" s="2"/>
      <c r="BPG62" s="2"/>
      <c r="BPI62" s="2"/>
      <c r="BPK62" s="2"/>
      <c r="BPM62" s="2"/>
      <c r="BPO62" s="2"/>
      <c r="BPQ62" s="2"/>
      <c r="BPS62" s="2"/>
      <c r="BPU62" s="2"/>
      <c r="BPW62" s="2"/>
      <c r="BPY62" s="2"/>
      <c r="BQA62" s="2"/>
      <c r="BQC62" s="2"/>
      <c r="BQE62" s="2"/>
      <c r="BQG62" s="2"/>
      <c r="BQI62" s="2"/>
      <c r="BQK62" s="2"/>
      <c r="BQM62" s="2"/>
      <c r="BQO62" s="2"/>
      <c r="BQQ62" s="2"/>
      <c r="BQS62" s="2"/>
      <c r="BQU62" s="2"/>
      <c r="BQW62" s="2"/>
      <c r="BQY62" s="2"/>
      <c r="BRA62" s="2"/>
      <c r="BRC62" s="2"/>
      <c r="BRE62" s="2"/>
      <c r="BRG62" s="2"/>
      <c r="BRI62" s="2"/>
      <c r="BRK62" s="2"/>
      <c r="BRM62" s="2"/>
      <c r="BRO62" s="2"/>
      <c r="BRQ62" s="2"/>
      <c r="BRS62" s="2"/>
      <c r="BRU62" s="2"/>
      <c r="BRW62" s="2"/>
      <c r="BRY62" s="2"/>
      <c r="BSA62" s="2"/>
      <c r="BSC62" s="2"/>
      <c r="BSE62" s="2"/>
      <c r="BSG62" s="2"/>
      <c r="BSI62" s="2"/>
      <c r="BSK62" s="2"/>
      <c r="BSM62" s="2"/>
      <c r="BSO62" s="2"/>
      <c r="BSQ62" s="2"/>
      <c r="BSS62" s="2"/>
      <c r="BSU62" s="2"/>
      <c r="BSW62" s="2"/>
      <c r="BSY62" s="2"/>
      <c r="BTA62" s="2"/>
      <c r="BTC62" s="2"/>
      <c r="BTE62" s="2"/>
      <c r="BTG62" s="2"/>
      <c r="BTI62" s="2"/>
      <c r="BTK62" s="2"/>
      <c r="BTM62" s="2"/>
      <c r="BTO62" s="2"/>
      <c r="BTQ62" s="2"/>
      <c r="BTS62" s="2"/>
      <c r="BTU62" s="2"/>
      <c r="BTW62" s="2"/>
      <c r="BTY62" s="2"/>
      <c r="BUA62" s="2"/>
      <c r="BUC62" s="2"/>
      <c r="BUE62" s="2"/>
      <c r="BUG62" s="2"/>
      <c r="BUI62" s="2"/>
      <c r="BUK62" s="2"/>
      <c r="BUM62" s="2"/>
      <c r="BUO62" s="2"/>
      <c r="BUQ62" s="2"/>
      <c r="BUS62" s="2"/>
      <c r="BUU62" s="2"/>
      <c r="BUW62" s="2"/>
      <c r="BUY62" s="2"/>
      <c r="BVA62" s="2"/>
      <c r="BVC62" s="2"/>
      <c r="BVE62" s="2"/>
      <c r="BVG62" s="2"/>
      <c r="BVI62" s="2"/>
      <c r="BVK62" s="2"/>
      <c r="BVM62" s="2"/>
      <c r="BVO62" s="2"/>
      <c r="BVQ62" s="2"/>
      <c r="BVS62" s="2"/>
      <c r="BVU62" s="2"/>
      <c r="BVW62" s="2"/>
      <c r="BVY62" s="2"/>
      <c r="BWA62" s="2"/>
      <c r="BWC62" s="2"/>
      <c r="BWE62" s="2"/>
      <c r="BWG62" s="2"/>
      <c r="BWI62" s="2"/>
      <c r="BWK62" s="2"/>
      <c r="BWM62" s="2"/>
      <c r="BWO62" s="2"/>
      <c r="BWQ62" s="2"/>
      <c r="BWS62" s="2"/>
      <c r="BWU62" s="2"/>
      <c r="BWW62" s="2"/>
      <c r="BWY62" s="2"/>
      <c r="BXA62" s="2"/>
      <c r="BXC62" s="2"/>
      <c r="BXE62" s="2"/>
      <c r="BXG62" s="2"/>
      <c r="BXI62" s="2"/>
      <c r="BXK62" s="2"/>
      <c r="BXM62" s="2"/>
      <c r="BXO62" s="2"/>
      <c r="BXQ62" s="2"/>
      <c r="BXS62" s="2"/>
      <c r="BXU62" s="2"/>
      <c r="BXW62" s="2"/>
      <c r="BXY62" s="2"/>
      <c r="BYA62" s="2"/>
      <c r="BYC62" s="2"/>
      <c r="BYE62" s="2"/>
      <c r="BYG62" s="2"/>
      <c r="BYI62" s="2"/>
      <c r="BYK62" s="2"/>
      <c r="BYM62" s="2"/>
      <c r="BYO62" s="2"/>
      <c r="BYQ62" s="2"/>
      <c r="BYS62" s="2"/>
      <c r="BYU62" s="2"/>
      <c r="BYW62" s="2"/>
      <c r="BYY62" s="2"/>
      <c r="BZA62" s="2"/>
      <c r="BZC62" s="2"/>
      <c r="BZE62" s="2"/>
      <c r="BZG62" s="2"/>
      <c r="BZI62" s="2"/>
      <c r="BZK62" s="2"/>
      <c r="BZM62" s="2"/>
      <c r="BZO62" s="2"/>
      <c r="BZQ62" s="2"/>
      <c r="BZS62" s="2"/>
      <c r="BZU62" s="2"/>
      <c r="BZW62" s="2"/>
      <c r="BZY62" s="2"/>
      <c r="CAA62" s="2"/>
      <c r="CAC62" s="2"/>
      <c r="CAE62" s="2"/>
      <c r="CAG62" s="2"/>
      <c r="CAI62" s="2"/>
      <c r="CAK62" s="2"/>
      <c r="CAM62" s="2"/>
      <c r="CAO62" s="2"/>
      <c r="CAQ62" s="2"/>
      <c r="CAS62" s="2"/>
      <c r="CAU62" s="2"/>
      <c r="CAW62" s="2"/>
      <c r="CAY62" s="2"/>
      <c r="CBA62" s="2"/>
      <c r="CBC62" s="2"/>
      <c r="CBE62" s="2"/>
      <c r="CBG62" s="2"/>
      <c r="CBI62" s="2"/>
      <c r="CBK62" s="2"/>
      <c r="CBM62" s="2"/>
      <c r="CBO62" s="2"/>
      <c r="CBQ62" s="2"/>
      <c r="CBS62" s="2"/>
      <c r="CBU62" s="2"/>
      <c r="CBW62" s="2"/>
      <c r="CBY62" s="2"/>
      <c r="CCA62" s="2"/>
      <c r="CCC62" s="2"/>
      <c r="CCE62" s="2"/>
      <c r="CCG62" s="2"/>
      <c r="CCI62" s="2"/>
      <c r="CCK62" s="2"/>
      <c r="CCM62" s="2"/>
      <c r="CCO62" s="2"/>
      <c r="CCQ62" s="2"/>
      <c r="CCS62" s="2"/>
      <c r="CCU62" s="2"/>
      <c r="CCW62" s="2"/>
      <c r="CCY62" s="2"/>
      <c r="CDA62" s="2"/>
      <c r="CDC62" s="2"/>
      <c r="CDE62" s="2"/>
      <c r="CDG62" s="2"/>
      <c r="CDI62" s="2"/>
      <c r="CDK62" s="2"/>
      <c r="CDM62" s="2"/>
      <c r="CDO62" s="2"/>
      <c r="CDQ62" s="2"/>
      <c r="CDS62" s="2"/>
      <c r="CDU62" s="2"/>
      <c r="CDW62" s="2"/>
      <c r="CDY62" s="2"/>
      <c r="CEA62" s="2"/>
      <c r="CEC62" s="2"/>
      <c r="CEE62" s="2"/>
      <c r="CEG62" s="2"/>
      <c r="CEI62" s="2"/>
      <c r="CEK62" s="2"/>
      <c r="CEM62" s="2"/>
      <c r="CEO62" s="2"/>
      <c r="CEQ62" s="2"/>
      <c r="CES62" s="2"/>
      <c r="CEU62" s="2"/>
      <c r="CEW62" s="2"/>
      <c r="CEY62" s="2"/>
      <c r="CFA62" s="2"/>
      <c r="CFC62" s="2"/>
      <c r="CFE62" s="2"/>
      <c r="CFG62" s="2"/>
      <c r="CFI62" s="2"/>
      <c r="CFK62" s="2"/>
      <c r="CFM62" s="2"/>
      <c r="CFO62" s="2"/>
      <c r="CFQ62" s="2"/>
      <c r="CFS62" s="2"/>
      <c r="CFU62" s="2"/>
      <c r="CFW62" s="2"/>
      <c r="CFY62" s="2"/>
      <c r="CGA62" s="2"/>
      <c r="CGC62" s="2"/>
      <c r="CGE62" s="2"/>
      <c r="CGG62" s="2"/>
      <c r="CGI62" s="2"/>
      <c r="CGK62" s="2"/>
      <c r="CGM62" s="2"/>
      <c r="CGO62" s="2"/>
      <c r="CGQ62" s="2"/>
      <c r="CGS62" s="2"/>
      <c r="CGU62" s="2"/>
      <c r="CGW62" s="2"/>
      <c r="CGY62" s="2"/>
      <c r="CHA62" s="2"/>
      <c r="CHC62" s="2"/>
      <c r="CHE62" s="2"/>
      <c r="CHG62" s="2"/>
      <c r="CHI62" s="2"/>
      <c r="CHK62" s="2"/>
      <c r="CHM62" s="2"/>
      <c r="CHO62" s="2"/>
      <c r="CHQ62" s="2"/>
      <c r="CHS62" s="2"/>
      <c r="CHU62" s="2"/>
      <c r="CHW62" s="2"/>
      <c r="CHY62" s="2"/>
      <c r="CIA62" s="2"/>
      <c r="CIC62" s="2"/>
      <c r="CIE62" s="2"/>
      <c r="CIG62" s="2"/>
      <c r="CII62" s="2"/>
      <c r="CIK62" s="2"/>
      <c r="CIM62" s="2"/>
      <c r="CIO62" s="2"/>
      <c r="CIQ62" s="2"/>
      <c r="CIS62" s="2"/>
      <c r="CIU62" s="2"/>
      <c r="CIW62" s="2"/>
      <c r="CIY62" s="2"/>
      <c r="CJA62" s="2"/>
      <c r="CJC62" s="2"/>
      <c r="CJE62" s="2"/>
      <c r="CJG62" s="2"/>
      <c r="CJI62" s="2"/>
      <c r="CJK62" s="2"/>
      <c r="CJM62" s="2"/>
      <c r="CJO62" s="2"/>
      <c r="CJQ62" s="2"/>
      <c r="CJS62" s="2"/>
      <c r="CJU62" s="2"/>
      <c r="CJW62" s="2"/>
      <c r="CJY62" s="2"/>
      <c r="CKA62" s="2"/>
      <c r="CKC62" s="2"/>
      <c r="CKE62" s="2"/>
      <c r="CKG62" s="2"/>
      <c r="CKI62" s="2"/>
      <c r="CKK62" s="2"/>
      <c r="CKM62" s="2"/>
      <c r="CKO62" s="2"/>
      <c r="CKQ62" s="2"/>
      <c r="CKS62" s="2"/>
      <c r="CKU62" s="2"/>
      <c r="CKW62" s="2"/>
      <c r="CKY62" s="2"/>
      <c r="CLA62" s="2"/>
      <c r="CLC62" s="2"/>
      <c r="CLE62" s="2"/>
      <c r="CLG62" s="2"/>
      <c r="CLI62" s="2"/>
      <c r="CLK62" s="2"/>
      <c r="CLM62" s="2"/>
      <c r="CLO62" s="2"/>
      <c r="CLQ62" s="2"/>
      <c r="CLS62" s="2"/>
      <c r="CLU62" s="2"/>
      <c r="CLW62" s="2"/>
      <c r="CLY62" s="2"/>
      <c r="CMA62" s="2"/>
      <c r="CMC62" s="2"/>
      <c r="CME62" s="2"/>
      <c r="CMG62" s="2"/>
      <c r="CMI62" s="2"/>
      <c r="CMK62" s="2"/>
      <c r="CMM62" s="2"/>
      <c r="CMO62" s="2"/>
      <c r="CMQ62" s="2"/>
      <c r="CMS62" s="2"/>
      <c r="CMU62" s="2"/>
      <c r="CMW62" s="2"/>
      <c r="CMY62" s="2"/>
      <c r="CNA62" s="2"/>
      <c r="CNC62" s="2"/>
      <c r="CNE62" s="2"/>
      <c r="CNG62" s="2"/>
      <c r="CNI62" s="2"/>
      <c r="CNK62" s="2"/>
      <c r="CNM62" s="2"/>
      <c r="CNO62" s="2"/>
      <c r="CNQ62" s="2"/>
      <c r="CNS62" s="2"/>
      <c r="CNU62" s="2"/>
      <c r="CNW62" s="2"/>
      <c r="CNY62" s="2"/>
      <c r="COA62" s="2"/>
      <c r="COC62" s="2"/>
      <c r="COE62" s="2"/>
      <c r="COG62" s="2"/>
      <c r="COI62" s="2"/>
      <c r="COK62" s="2"/>
      <c r="COM62" s="2"/>
      <c r="COO62" s="2"/>
      <c r="COQ62" s="2"/>
      <c r="COS62" s="2"/>
      <c r="COU62" s="2"/>
      <c r="COW62" s="2"/>
      <c r="COY62" s="2"/>
      <c r="CPA62" s="2"/>
      <c r="CPC62" s="2"/>
      <c r="CPE62" s="2"/>
      <c r="CPG62" s="2"/>
      <c r="CPI62" s="2"/>
      <c r="CPK62" s="2"/>
      <c r="CPM62" s="2"/>
      <c r="CPO62" s="2"/>
      <c r="CPQ62" s="2"/>
      <c r="CPS62" s="2"/>
      <c r="CPU62" s="2"/>
      <c r="CPW62" s="2"/>
      <c r="CPY62" s="2"/>
      <c r="CQA62" s="2"/>
      <c r="CQC62" s="2"/>
      <c r="CQE62" s="2"/>
      <c r="CQG62" s="2"/>
      <c r="CQI62" s="2"/>
      <c r="CQK62" s="2"/>
      <c r="CQM62" s="2"/>
      <c r="CQO62" s="2"/>
      <c r="CQQ62" s="2"/>
      <c r="CQS62" s="2"/>
      <c r="CQU62" s="2"/>
      <c r="CQW62" s="2"/>
      <c r="CQY62" s="2"/>
      <c r="CRA62" s="2"/>
      <c r="CRC62" s="2"/>
      <c r="CRE62" s="2"/>
      <c r="CRG62" s="2"/>
      <c r="CRI62" s="2"/>
      <c r="CRK62" s="2"/>
      <c r="CRM62" s="2"/>
      <c r="CRO62" s="2"/>
      <c r="CRQ62" s="2"/>
      <c r="CRS62" s="2"/>
      <c r="CRU62" s="2"/>
      <c r="CRW62" s="2"/>
      <c r="CRY62" s="2"/>
      <c r="CSA62" s="2"/>
      <c r="CSC62" s="2"/>
      <c r="CSE62" s="2"/>
      <c r="CSG62" s="2"/>
      <c r="CSI62" s="2"/>
      <c r="CSK62" s="2"/>
      <c r="CSM62" s="2"/>
      <c r="CSO62" s="2"/>
      <c r="CSQ62" s="2"/>
      <c r="CSS62" s="2"/>
      <c r="CSU62" s="2"/>
      <c r="CSW62" s="2"/>
      <c r="CSY62" s="2"/>
      <c r="CTA62" s="2"/>
      <c r="CTC62" s="2"/>
      <c r="CTE62" s="2"/>
      <c r="CTG62" s="2"/>
      <c r="CTI62" s="2"/>
      <c r="CTK62" s="2"/>
      <c r="CTM62" s="2"/>
      <c r="CTO62" s="2"/>
      <c r="CTQ62" s="2"/>
      <c r="CTS62" s="2"/>
      <c r="CTU62" s="2"/>
      <c r="CTW62" s="2"/>
      <c r="CTY62" s="2"/>
      <c r="CUA62" s="2"/>
      <c r="CUC62" s="2"/>
      <c r="CUE62" s="2"/>
      <c r="CUG62" s="2"/>
      <c r="CUI62" s="2"/>
      <c r="CUK62" s="2"/>
      <c r="CUM62" s="2"/>
      <c r="CUO62" s="2"/>
      <c r="CUQ62" s="2"/>
      <c r="CUS62" s="2"/>
      <c r="CUU62" s="2"/>
      <c r="CUW62" s="2"/>
      <c r="CUY62" s="2"/>
      <c r="CVA62" s="2"/>
      <c r="CVC62" s="2"/>
      <c r="CVE62" s="2"/>
      <c r="CVG62" s="2"/>
      <c r="CVI62" s="2"/>
      <c r="CVK62" s="2"/>
      <c r="CVM62" s="2"/>
      <c r="CVO62" s="2"/>
      <c r="CVQ62" s="2"/>
      <c r="CVS62" s="2"/>
      <c r="CVU62" s="2"/>
      <c r="CVW62" s="2"/>
      <c r="CVY62" s="2"/>
      <c r="CWA62" s="2"/>
      <c r="CWC62" s="2"/>
      <c r="CWE62" s="2"/>
      <c r="CWG62" s="2"/>
      <c r="CWI62" s="2"/>
      <c r="CWK62" s="2"/>
      <c r="CWM62" s="2"/>
      <c r="CWO62" s="2"/>
      <c r="CWQ62" s="2"/>
      <c r="CWS62" s="2"/>
      <c r="CWU62" s="2"/>
      <c r="CWW62" s="2"/>
      <c r="CWY62" s="2"/>
      <c r="CXA62" s="2"/>
      <c r="CXC62" s="2"/>
      <c r="CXE62" s="2"/>
      <c r="CXG62" s="2"/>
      <c r="CXI62" s="2"/>
      <c r="CXK62" s="2"/>
      <c r="CXM62" s="2"/>
      <c r="CXO62" s="2"/>
      <c r="CXQ62" s="2"/>
      <c r="CXS62" s="2"/>
      <c r="CXU62" s="2"/>
      <c r="CXW62" s="2"/>
      <c r="CXY62" s="2"/>
      <c r="CYA62" s="2"/>
      <c r="CYC62" s="2"/>
      <c r="CYE62" s="2"/>
      <c r="CYG62" s="2"/>
      <c r="CYI62" s="2"/>
      <c r="CYK62" s="2"/>
      <c r="CYM62" s="2"/>
      <c r="CYO62" s="2"/>
      <c r="CYQ62" s="2"/>
      <c r="CYS62" s="2"/>
      <c r="CYU62" s="2"/>
      <c r="CYW62" s="2"/>
      <c r="CYY62" s="2"/>
      <c r="CZA62" s="2"/>
      <c r="CZC62" s="2"/>
      <c r="CZE62" s="2"/>
      <c r="CZG62" s="2"/>
      <c r="CZI62" s="2"/>
      <c r="CZK62" s="2"/>
      <c r="CZM62" s="2"/>
      <c r="CZO62" s="2"/>
      <c r="CZQ62" s="2"/>
      <c r="CZS62" s="2"/>
      <c r="CZU62" s="2"/>
      <c r="CZW62" s="2"/>
      <c r="CZY62" s="2"/>
      <c r="DAA62" s="2"/>
      <c r="DAC62" s="2"/>
      <c r="DAE62" s="2"/>
      <c r="DAG62" s="2"/>
      <c r="DAI62" s="2"/>
      <c r="DAK62" s="2"/>
      <c r="DAM62" s="2"/>
      <c r="DAO62" s="2"/>
      <c r="DAQ62" s="2"/>
      <c r="DAS62" s="2"/>
      <c r="DAU62" s="2"/>
      <c r="DAW62" s="2"/>
      <c r="DAY62" s="2"/>
      <c r="DBA62" s="2"/>
      <c r="DBC62" s="2"/>
      <c r="DBE62" s="2"/>
      <c r="DBG62" s="2"/>
      <c r="DBI62" s="2"/>
      <c r="DBK62" s="2"/>
      <c r="DBM62" s="2"/>
      <c r="DBO62" s="2"/>
      <c r="DBQ62" s="2"/>
      <c r="DBS62" s="2"/>
      <c r="DBU62" s="2"/>
      <c r="DBW62" s="2"/>
      <c r="DBY62" s="2"/>
      <c r="DCA62" s="2"/>
      <c r="DCC62" s="2"/>
      <c r="DCE62" s="2"/>
      <c r="DCG62" s="2"/>
      <c r="DCI62" s="2"/>
      <c r="DCK62" s="2"/>
      <c r="DCM62" s="2"/>
      <c r="DCO62" s="2"/>
      <c r="DCQ62" s="2"/>
      <c r="DCS62" s="2"/>
      <c r="DCU62" s="2"/>
      <c r="DCW62" s="2"/>
      <c r="DCY62" s="2"/>
      <c r="DDA62" s="2"/>
      <c r="DDC62" s="2"/>
      <c r="DDE62" s="2"/>
      <c r="DDG62" s="2"/>
      <c r="DDI62" s="2"/>
      <c r="DDK62" s="2"/>
      <c r="DDM62" s="2"/>
      <c r="DDO62" s="2"/>
      <c r="DDQ62" s="2"/>
      <c r="DDS62" s="2"/>
      <c r="DDU62" s="2"/>
      <c r="DDW62" s="2"/>
      <c r="DDY62" s="2"/>
      <c r="DEA62" s="2"/>
      <c r="DEC62" s="2"/>
      <c r="DEE62" s="2"/>
      <c r="DEG62" s="2"/>
      <c r="DEI62" s="2"/>
      <c r="DEK62" s="2"/>
      <c r="DEM62" s="2"/>
      <c r="DEO62" s="2"/>
      <c r="DEQ62" s="2"/>
      <c r="DES62" s="2"/>
      <c r="DEU62" s="2"/>
      <c r="DEW62" s="2"/>
      <c r="DEY62" s="2"/>
      <c r="DFA62" s="2"/>
      <c r="DFC62" s="2"/>
      <c r="DFE62" s="2"/>
      <c r="DFG62" s="2"/>
      <c r="DFI62" s="2"/>
      <c r="DFK62" s="2"/>
      <c r="DFM62" s="2"/>
      <c r="DFO62" s="2"/>
      <c r="DFQ62" s="2"/>
      <c r="DFS62" s="2"/>
      <c r="DFU62" s="2"/>
      <c r="DFW62" s="2"/>
      <c r="DFY62" s="2"/>
      <c r="DGA62" s="2"/>
      <c r="DGC62" s="2"/>
      <c r="DGE62" s="2"/>
      <c r="DGG62" s="2"/>
      <c r="DGI62" s="2"/>
      <c r="DGK62" s="2"/>
      <c r="DGM62" s="2"/>
      <c r="DGO62" s="2"/>
      <c r="DGQ62" s="2"/>
      <c r="DGS62" s="2"/>
      <c r="DGU62" s="2"/>
      <c r="DGW62" s="2"/>
      <c r="DGY62" s="2"/>
      <c r="DHA62" s="2"/>
      <c r="DHC62" s="2"/>
      <c r="DHE62" s="2"/>
      <c r="DHG62" s="2"/>
      <c r="DHI62" s="2"/>
      <c r="DHK62" s="2"/>
      <c r="DHM62" s="2"/>
      <c r="DHO62" s="2"/>
      <c r="DHQ62" s="2"/>
      <c r="DHS62" s="2"/>
      <c r="DHU62" s="2"/>
      <c r="DHW62" s="2"/>
      <c r="DHY62" s="2"/>
      <c r="DIA62" s="2"/>
      <c r="DIC62" s="2"/>
      <c r="DIE62" s="2"/>
      <c r="DIG62" s="2"/>
      <c r="DII62" s="2"/>
      <c r="DIK62" s="2"/>
      <c r="DIM62" s="2"/>
      <c r="DIO62" s="2"/>
      <c r="DIQ62" s="2"/>
      <c r="DIS62" s="2"/>
      <c r="DIU62" s="2"/>
      <c r="DIW62" s="2"/>
      <c r="DIY62" s="2"/>
      <c r="DJA62" s="2"/>
      <c r="DJC62" s="2"/>
      <c r="DJE62" s="2"/>
      <c r="DJG62" s="2"/>
      <c r="DJI62" s="2"/>
      <c r="DJK62" s="2"/>
      <c r="DJM62" s="2"/>
      <c r="DJO62" s="2"/>
      <c r="DJQ62" s="2"/>
      <c r="DJS62" s="2"/>
      <c r="DJU62" s="2"/>
      <c r="DJW62" s="2"/>
      <c r="DJY62" s="2"/>
      <c r="DKA62" s="2"/>
      <c r="DKC62" s="2"/>
      <c r="DKE62" s="2"/>
      <c r="DKG62" s="2"/>
      <c r="DKI62" s="2"/>
      <c r="DKK62" s="2"/>
      <c r="DKM62" s="2"/>
      <c r="DKO62" s="2"/>
      <c r="DKQ62" s="2"/>
      <c r="DKS62" s="2"/>
      <c r="DKU62" s="2"/>
      <c r="DKW62" s="2"/>
      <c r="DKY62" s="2"/>
      <c r="DLA62" s="2"/>
      <c r="DLC62" s="2"/>
      <c r="DLE62" s="2"/>
      <c r="DLG62" s="2"/>
      <c r="DLI62" s="2"/>
      <c r="DLK62" s="2"/>
      <c r="DLM62" s="2"/>
      <c r="DLO62" s="2"/>
      <c r="DLQ62" s="2"/>
      <c r="DLS62" s="2"/>
      <c r="DLU62" s="2"/>
      <c r="DLW62" s="2"/>
      <c r="DLY62" s="2"/>
      <c r="DMA62" s="2"/>
      <c r="DMC62" s="2"/>
      <c r="DME62" s="2"/>
      <c r="DMG62" s="2"/>
      <c r="DMI62" s="2"/>
      <c r="DMK62" s="2"/>
      <c r="DMM62" s="2"/>
      <c r="DMO62" s="2"/>
      <c r="DMQ62" s="2"/>
      <c r="DMS62" s="2"/>
      <c r="DMU62" s="2"/>
      <c r="DMW62" s="2"/>
      <c r="DMY62" s="2"/>
      <c r="DNA62" s="2"/>
      <c r="DNC62" s="2"/>
      <c r="DNE62" s="2"/>
      <c r="DNG62" s="2"/>
      <c r="DNI62" s="2"/>
      <c r="DNK62" s="2"/>
      <c r="DNM62" s="2"/>
      <c r="DNO62" s="2"/>
      <c r="DNQ62" s="2"/>
      <c r="DNS62" s="2"/>
      <c r="DNU62" s="2"/>
      <c r="DNW62" s="2"/>
      <c r="DNY62" s="2"/>
      <c r="DOA62" s="2"/>
      <c r="DOC62" s="2"/>
      <c r="DOE62" s="2"/>
      <c r="DOG62" s="2"/>
      <c r="DOI62" s="2"/>
      <c r="DOK62" s="2"/>
      <c r="DOM62" s="2"/>
      <c r="DOO62" s="2"/>
      <c r="DOQ62" s="2"/>
      <c r="DOS62" s="2"/>
      <c r="DOU62" s="2"/>
      <c r="DOW62" s="2"/>
      <c r="DOY62" s="2"/>
      <c r="DPA62" s="2"/>
      <c r="DPC62" s="2"/>
      <c r="DPE62" s="2"/>
      <c r="DPG62" s="2"/>
      <c r="DPI62" s="2"/>
      <c r="DPK62" s="2"/>
      <c r="DPM62" s="2"/>
      <c r="DPO62" s="2"/>
      <c r="DPQ62" s="2"/>
      <c r="DPS62" s="2"/>
      <c r="DPU62" s="2"/>
      <c r="DPW62" s="2"/>
      <c r="DPY62" s="2"/>
      <c r="DQA62" s="2"/>
      <c r="DQC62" s="2"/>
      <c r="DQE62" s="2"/>
      <c r="DQG62" s="2"/>
      <c r="DQI62" s="2"/>
      <c r="DQK62" s="2"/>
      <c r="DQM62" s="2"/>
      <c r="DQO62" s="2"/>
      <c r="DQQ62" s="2"/>
      <c r="DQS62" s="2"/>
      <c r="DQU62" s="2"/>
      <c r="DQW62" s="2"/>
      <c r="DQY62" s="2"/>
      <c r="DRA62" s="2"/>
      <c r="DRC62" s="2"/>
      <c r="DRE62" s="2"/>
      <c r="DRG62" s="2"/>
      <c r="DRI62" s="2"/>
      <c r="DRK62" s="2"/>
      <c r="DRM62" s="2"/>
      <c r="DRO62" s="2"/>
      <c r="DRQ62" s="2"/>
      <c r="DRS62" s="2"/>
      <c r="DRU62" s="2"/>
      <c r="DRW62" s="2"/>
      <c r="DRY62" s="2"/>
      <c r="DSA62" s="2"/>
      <c r="DSC62" s="2"/>
      <c r="DSE62" s="2"/>
      <c r="DSG62" s="2"/>
      <c r="DSI62" s="2"/>
      <c r="DSK62" s="2"/>
      <c r="DSM62" s="2"/>
      <c r="DSO62" s="2"/>
      <c r="DSQ62" s="2"/>
      <c r="DSS62" s="2"/>
      <c r="DSU62" s="2"/>
      <c r="DSW62" s="2"/>
      <c r="DSY62" s="2"/>
      <c r="DTA62" s="2"/>
      <c r="DTC62" s="2"/>
      <c r="DTE62" s="2"/>
      <c r="DTG62" s="2"/>
      <c r="DTI62" s="2"/>
      <c r="DTK62" s="2"/>
      <c r="DTM62" s="2"/>
      <c r="DTO62" s="2"/>
      <c r="DTQ62" s="2"/>
      <c r="DTS62" s="2"/>
      <c r="DTU62" s="2"/>
      <c r="DTW62" s="2"/>
      <c r="DTY62" s="2"/>
      <c r="DUA62" s="2"/>
      <c r="DUC62" s="2"/>
      <c r="DUE62" s="2"/>
      <c r="DUG62" s="2"/>
      <c r="DUI62" s="2"/>
      <c r="DUK62" s="2"/>
      <c r="DUM62" s="2"/>
      <c r="DUO62" s="2"/>
      <c r="DUQ62" s="2"/>
      <c r="DUS62" s="2"/>
      <c r="DUU62" s="2"/>
      <c r="DUW62" s="2"/>
      <c r="DUY62" s="2"/>
      <c r="DVA62" s="2"/>
      <c r="DVC62" s="2"/>
      <c r="DVE62" s="2"/>
      <c r="DVG62" s="2"/>
      <c r="DVI62" s="2"/>
      <c r="DVK62" s="2"/>
      <c r="DVM62" s="2"/>
      <c r="DVO62" s="2"/>
      <c r="DVQ62" s="2"/>
      <c r="DVS62" s="2"/>
      <c r="DVU62" s="2"/>
      <c r="DVW62" s="2"/>
      <c r="DVY62" s="2"/>
      <c r="DWA62" s="2"/>
      <c r="DWC62" s="2"/>
      <c r="DWE62" s="2"/>
      <c r="DWG62" s="2"/>
      <c r="DWI62" s="2"/>
      <c r="DWK62" s="2"/>
      <c r="DWM62" s="2"/>
      <c r="DWO62" s="2"/>
      <c r="DWQ62" s="2"/>
      <c r="DWS62" s="2"/>
      <c r="DWU62" s="2"/>
      <c r="DWW62" s="2"/>
      <c r="DWY62" s="2"/>
      <c r="DXA62" s="2"/>
      <c r="DXC62" s="2"/>
      <c r="DXE62" s="2"/>
      <c r="DXG62" s="2"/>
      <c r="DXI62" s="2"/>
      <c r="DXK62" s="2"/>
      <c r="DXM62" s="2"/>
      <c r="DXO62" s="2"/>
      <c r="DXQ62" s="2"/>
      <c r="DXS62" s="2"/>
      <c r="DXU62" s="2"/>
      <c r="DXW62" s="2"/>
      <c r="DXY62" s="2"/>
      <c r="DYA62" s="2"/>
      <c r="DYC62" s="2"/>
      <c r="DYE62" s="2"/>
      <c r="DYG62" s="2"/>
      <c r="DYI62" s="2"/>
      <c r="DYK62" s="2"/>
      <c r="DYM62" s="2"/>
      <c r="DYO62" s="2"/>
      <c r="DYQ62" s="2"/>
      <c r="DYS62" s="2"/>
      <c r="DYU62" s="2"/>
      <c r="DYW62" s="2"/>
      <c r="DYY62" s="2"/>
      <c r="DZA62" s="2"/>
      <c r="DZC62" s="2"/>
      <c r="DZE62" s="2"/>
      <c r="DZG62" s="2"/>
      <c r="DZI62" s="2"/>
      <c r="DZK62" s="2"/>
      <c r="DZM62" s="2"/>
      <c r="DZO62" s="2"/>
      <c r="DZQ62" s="2"/>
      <c r="DZS62" s="2"/>
      <c r="DZU62" s="2"/>
      <c r="DZW62" s="2"/>
      <c r="DZY62" s="2"/>
      <c r="EAA62" s="2"/>
      <c r="EAC62" s="2"/>
      <c r="EAE62" s="2"/>
      <c r="EAG62" s="2"/>
      <c r="EAI62" s="2"/>
      <c r="EAK62" s="2"/>
      <c r="EAM62" s="2"/>
      <c r="EAO62" s="2"/>
      <c r="EAQ62" s="2"/>
      <c r="EAS62" s="2"/>
      <c r="EAU62" s="2"/>
      <c r="EAW62" s="2"/>
      <c r="EAY62" s="2"/>
      <c r="EBA62" s="2"/>
      <c r="EBC62" s="2"/>
      <c r="EBE62" s="2"/>
      <c r="EBG62" s="2"/>
      <c r="EBI62" s="2"/>
      <c r="EBK62" s="2"/>
      <c r="EBM62" s="2"/>
      <c r="EBO62" s="2"/>
      <c r="EBQ62" s="2"/>
      <c r="EBS62" s="2"/>
      <c r="EBU62" s="2"/>
      <c r="EBW62" s="2"/>
      <c r="EBY62" s="2"/>
      <c r="ECA62" s="2"/>
      <c r="ECC62" s="2"/>
      <c r="ECE62" s="2"/>
      <c r="ECG62" s="2"/>
      <c r="ECI62" s="2"/>
      <c r="ECK62" s="2"/>
      <c r="ECM62" s="2"/>
      <c r="ECO62" s="2"/>
      <c r="ECQ62" s="2"/>
      <c r="ECS62" s="2"/>
      <c r="ECU62" s="2"/>
      <c r="ECW62" s="2"/>
      <c r="ECY62" s="2"/>
      <c r="EDA62" s="2"/>
      <c r="EDC62" s="2"/>
      <c r="EDE62" s="2"/>
      <c r="EDG62" s="2"/>
      <c r="EDI62" s="2"/>
      <c r="EDK62" s="2"/>
      <c r="EDM62" s="2"/>
      <c r="EDO62" s="2"/>
      <c r="EDQ62" s="2"/>
      <c r="EDS62" s="2"/>
      <c r="EDU62" s="2"/>
      <c r="EDW62" s="2"/>
      <c r="EDY62" s="2"/>
      <c r="EEA62" s="2"/>
      <c r="EEC62" s="2"/>
      <c r="EEE62" s="2"/>
      <c r="EEG62" s="2"/>
      <c r="EEI62" s="2"/>
      <c r="EEK62" s="2"/>
      <c r="EEM62" s="2"/>
      <c r="EEO62" s="2"/>
      <c r="EEQ62" s="2"/>
      <c r="EES62" s="2"/>
      <c r="EEU62" s="2"/>
      <c r="EEW62" s="2"/>
      <c r="EEY62" s="2"/>
      <c r="EFA62" s="2"/>
      <c r="EFC62" s="2"/>
      <c r="EFE62" s="2"/>
      <c r="EFG62" s="2"/>
      <c r="EFI62" s="2"/>
      <c r="EFK62" s="2"/>
      <c r="EFM62" s="2"/>
      <c r="EFO62" s="2"/>
      <c r="EFQ62" s="2"/>
      <c r="EFS62" s="2"/>
      <c r="EFU62" s="2"/>
      <c r="EFW62" s="2"/>
      <c r="EFY62" s="2"/>
      <c r="EGA62" s="2"/>
      <c r="EGC62" s="2"/>
      <c r="EGE62" s="2"/>
      <c r="EGG62" s="2"/>
      <c r="EGI62" s="2"/>
      <c r="EGK62" s="2"/>
      <c r="EGM62" s="2"/>
      <c r="EGO62" s="2"/>
      <c r="EGQ62" s="2"/>
      <c r="EGS62" s="2"/>
      <c r="EGU62" s="2"/>
      <c r="EGW62" s="2"/>
      <c r="EGY62" s="2"/>
      <c r="EHA62" s="2"/>
      <c r="EHC62" s="2"/>
      <c r="EHE62" s="2"/>
      <c r="EHG62" s="2"/>
      <c r="EHI62" s="2"/>
      <c r="EHK62" s="2"/>
      <c r="EHM62" s="2"/>
      <c r="EHO62" s="2"/>
      <c r="EHQ62" s="2"/>
      <c r="EHS62" s="2"/>
      <c r="EHU62" s="2"/>
      <c r="EHW62" s="2"/>
      <c r="EHY62" s="2"/>
      <c r="EIA62" s="2"/>
      <c r="EIC62" s="2"/>
      <c r="EIE62" s="2"/>
      <c r="EIG62" s="2"/>
      <c r="EII62" s="2"/>
      <c r="EIK62" s="2"/>
      <c r="EIM62" s="2"/>
      <c r="EIO62" s="2"/>
      <c r="EIQ62" s="2"/>
      <c r="EIS62" s="2"/>
      <c r="EIU62" s="2"/>
      <c r="EIW62" s="2"/>
      <c r="EIY62" s="2"/>
      <c r="EJA62" s="2"/>
      <c r="EJC62" s="2"/>
      <c r="EJE62" s="2"/>
      <c r="EJG62" s="2"/>
      <c r="EJI62" s="2"/>
      <c r="EJK62" s="2"/>
      <c r="EJM62" s="2"/>
      <c r="EJO62" s="2"/>
      <c r="EJQ62" s="2"/>
      <c r="EJS62" s="2"/>
      <c r="EJU62" s="2"/>
      <c r="EJW62" s="2"/>
      <c r="EJY62" s="2"/>
      <c r="EKA62" s="2"/>
      <c r="EKC62" s="2"/>
      <c r="EKE62" s="2"/>
      <c r="EKG62" s="2"/>
      <c r="EKI62" s="2"/>
      <c r="EKK62" s="2"/>
      <c r="EKM62" s="2"/>
      <c r="EKO62" s="2"/>
      <c r="EKQ62" s="2"/>
      <c r="EKS62" s="2"/>
      <c r="EKU62" s="2"/>
      <c r="EKW62" s="2"/>
      <c r="EKY62" s="2"/>
      <c r="ELA62" s="2"/>
      <c r="ELC62" s="2"/>
      <c r="ELE62" s="2"/>
      <c r="ELG62" s="2"/>
      <c r="ELI62" s="2"/>
      <c r="ELK62" s="2"/>
      <c r="ELM62" s="2"/>
      <c r="ELO62" s="2"/>
      <c r="ELQ62" s="2"/>
      <c r="ELS62" s="2"/>
      <c r="ELU62" s="2"/>
      <c r="ELW62" s="2"/>
      <c r="ELY62" s="2"/>
      <c r="EMA62" s="2"/>
      <c r="EMC62" s="2"/>
      <c r="EME62" s="2"/>
      <c r="EMG62" s="2"/>
      <c r="EMI62" s="2"/>
      <c r="EMK62" s="2"/>
      <c r="EMM62" s="2"/>
      <c r="EMO62" s="2"/>
      <c r="EMQ62" s="2"/>
      <c r="EMS62" s="2"/>
      <c r="EMU62" s="2"/>
      <c r="EMW62" s="2"/>
      <c r="EMY62" s="2"/>
      <c r="ENA62" s="2"/>
      <c r="ENC62" s="2"/>
      <c r="ENE62" s="2"/>
      <c r="ENG62" s="2"/>
      <c r="ENI62" s="2"/>
      <c r="ENK62" s="2"/>
      <c r="ENM62" s="2"/>
      <c r="ENO62" s="2"/>
      <c r="ENQ62" s="2"/>
      <c r="ENS62" s="2"/>
      <c r="ENU62" s="2"/>
      <c r="ENW62" s="2"/>
      <c r="ENY62" s="2"/>
      <c r="EOA62" s="2"/>
      <c r="EOC62" s="2"/>
      <c r="EOE62" s="2"/>
      <c r="EOG62" s="2"/>
      <c r="EOI62" s="2"/>
      <c r="EOK62" s="2"/>
      <c r="EOM62" s="2"/>
      <c r="EOO62" s="2"/>
      <c r="EOQ62" s="2"/>
      <c r="EOS62" s="2"/>
      <c r="EOU62" s="2"/>
      <c r="EOW62" s="2"/>
      <c r="EOY62" s="2"/>
      <c r="EPA62" s="2"/>
      <c r="EPC62" s="2"/>
      <c r="EPE62" s="2"/>
      <c r="EPG62" s="2"/>
      <c r="EPI62" s="2"/>
      <c r="EPK62" s="2"/>
      <c r="EPM62" s="2"/>
      <c r="EPO62" s="2"/>
      <c r="EPQ62" s="2"/>
      <c r="EPS62" s="2"/>
      <c r="EPU62" s="2"/>
      <c r="EPW62" s="2"/>
      <c r="EPY62" s="2"/>
      <c r="EQA62" s="2"/>
      <c r="EQC62" s="2"/>
      <c r="EQE62" s="2"/>
      <c r="EQG62" s="2"/>
      <c r="EQI62" s="2"/>
      <c r="EQK62" s="2"/>
      <c r="EQM62" s="2"/>
      <c r="EQO62" s="2"/>
      <c r="EQQ62" s="2"/>
      <c r="EQS62" s="2"/>
      <c r="EQU62" s="2"/>
      <c r="EQW62" s="2"/>
      <c r="EQY62" s="2"/>
      <c r="ERA62" s="2"/>
      <c r="ERC62" s="2"/>
      <c r="ERE62" s="2"/>
      <c r="ERG62" s="2"/>
      <c r="ERI62" s="2"/>
      <c r="ERK62" s="2"/>
      <c r="ERM62" s="2"/>
      <c r="ERO62" s="2"/>
      <c r="ERQ62" s="2"/>
      <c r="ERS62" s="2"/>
      <c r="ERU62" s="2"/>
      <c r="ERW62" s="2"/>
      <c r="ERY62" s="2"/>
      <c r="ESA62" s="2"/>
      <c r="ESC62" s="2"/>
      <c r="ESE62" s="2"/>
      <c r="ESG62" s="2"/>
      <c r="ESI62" s="2"/>
      <c r="ESK62" s="2"/>
      <c r="ESM62" s="2"/>
      <c r="ESO62" s="2"/>
      <c r="ESQ62" s="2"/>
      <c r="ESS62" s="2"/>
      <c r="ESU62" s="2"/>
      <c r="ESW62" s="2"/>
      <c r="ESY62" s="2"/>
      <c r="ETA62" s="2"/>
      <c r="ETC62" s="2"/>
      <c r="ETE62" s="2"/>
      <c r="ETG62" s="2"/>
      <c r="ETI62" s="2"/>
      <c r="ETK62" s="2"/>
      <c r="ETM62" s="2"/>
      <c r="ETO62" s="2"/>
      <c r="ETQ62" s="2"/>
      <c r="ETS62" s="2"/>
      <c r="ETU62" s="2"/>
      <c r="ETW62" s="2"/>
      <c r="ETY62" s="2"/>
      <c r="EUA62" s="2"/>
      <c r="EUC62" s="2"/>
      <c r="EUE62" s="2"/>
      <c r="EUG62" s="2"/>
      <c r="EUI62" s="2"/>
      <c r="EUK62" s="2"/>
      <c r="EUM62" s="2"/>
      <c r="EUO62" s="2"/>
      <c r="EUQ62" s="2"/>
      <c r="EUS62" s="2"/>
      <c r="EUU62" s="2"/>
      <c r="EUW62" s="2"/>
      <c r="EUY62" s="2"/>
      <c r="EVA62" s="2"/>
      <c r="EVC62" s="2"/>
      <c r="EVE62" s="2"/>
      <c r="EVG62" s="2"/>
      <c r="EVI62" s="2"/>
      <c r="EVK62" s="2"/>
      <c r="EVM62" s="2"/>
      <c r="EVO62" s="2"/>
      <c r="EVQ62" s="2"/>
      <c r="EVS62" s="2"/>
      <c r="EVU62" s="2"/>
      <c r="EVW62" s="2"/>
      <c r="EVY62" s="2"/>
      <c r="EWA62" s="2"/>
      <c r="EWC62" s="2"/>
      <c r="EWE62" s="2"/>
      <c r="EWG62" s="2"/>
      <c r="EWI62" s="2"/>
      <c r="EWK62" s="2"/>
      <c r="EWM62" s="2"/>
      <c r="EWO62" s="2"/>
      <c r="EWQ62" s="2"/>
      <c r="EWS62" s="2"/>
      <c r="EWU62" s="2"/>
      <c r="EWW62" s="2"/>
      <c r="EWY62" s="2"/>
      <c r="EXA62" s="2"/>
      <c r="EXC62" s="2"/>
      <c r="EXE62" s="2"/>
      <c r="EXG62" s="2"/>
      <c r="EXI62" s="2"/>
      <c r="EXK62" s="2"/>
      <c r="EXM62" s="2"/>
      <c r="EXO62" s="2"/>
      <c r="EXQ62" s="2"/>
      <c r="EXS62" s="2"/>
      <c r="EXU62" s="2"/>
      <c r="EXW62" s="2"/>
      <c r="EXY62" s="2"/>
      <c r="EYA62" s="2"/>
      <c r="EYC62" s="2"/>
      <c r="EYE62" s="2"/>
      <c r="EYG62" s="2"/>
      <c r="EYI62" s="2"/>
      <c r="EYK62" s="2"/>
      <c r="EYM62" s="2"/>
      <c r="EYO62" s="2"/>
      <c r="EYQ62" s="2"/>
      <c r="EYS62" s="2"/>
      <c r="EYU62" s="2"/>
      <c r="EYW62" s="2"/>
      <c r="EYY62" s="2"/>
      <c r="EZA62" s="2"/>
      <c r="EZC62" s="2"/>
      <c r="EZE62" s="2"/>
      <c r="EZG62" s="2"/>
      <c r="EZI62" s="2"/>
      <c r="EZK62" s="2"/>
      <c r="EZM62" s="2"/>
      <c r="EZO62" s="2"/>
      <c r="EZQ62" s="2"/>
      <c r="EZS62" s="2"/>
      <c r="EZU62" s="2"/>
      <c r="EZW62" s="2"/>
      <c r="EZY62" s="2"/>
      <c r="FAA62" s="2"/>
      <c r="FAC62" s="2"/>
      <c r="FAE62" s="2"/>
      <c r="FAG62" s="2"/>
      <c r="FAI62" s="2"/>
      <c r="FAK62" s="2"/>
      <c r="FAM62" s="2"/>
      <c r="FAO62" s="2"/>
      <c r="FAQ62" s="2"/>
      <c r="FAS62" s="2"/>
      <c r="FAU62" s="2"/>
      <c r="FAW62" s="2"/>
      <c r="FAY62" s="2"/>
      <c r="FBA62" s="2"/>
      <c r="FBC62" s="2"/>
      <c r="FBE62" s="2"/>
      <c r="FBG62" s="2"/>
      <c r="FBI62" s="2"/>
      <c r="FBK62" s="2"/>
      <c r="FBM62" s="2"/>
      <c r="FBO62" s="2"/>
      <c r="FBQ62" s="2"/>
      <c r="FBS62" s="2"/>
      <c r="FBU62" s="2"/>
      <c r="FBW62" s="2"/>
      <c r="FBY62" s="2"/>
      <c r="FCA62" s="2"/>
      <c r="FCC62" s="2"/>
      <c r="FCE62" s="2"/>
      <c r="FCG62" s="2"/>
      <c r="FCI62" s="2"/>
      <c r="FCK62" s="2"/>
      <c r="FCM62" s="2"/>
      <c r="FCO62" s="2"/>
      <c r="FCQ62" s="2"/>
      <c r="FCS62" s="2"/>
      <c r="FCU62" s="2"/>
      <c r="FCW62" s="2"/>
      <c r="FCY62" s="2"/>
      <c r="FDA62" s="2"/>
      <c r="FDC62" s="2"/>
      <c r="FDE62" s="2"/>
      <c r="FDG62" s="2"/>
      <c r="FDI62" s="2"/>
      <c r="FDK62" s="2"/>
      <c r="FDM62" s="2"/>
      <c r="FDO62" s="2"/>
      <c r="FDQ62" s="2"/>
      <c r="FDS62" s="2"/>
      <c r="FDU62" s="2"/>
      <c r="FDW62" s="2"/>
      <c r="FDY62" s="2"/>
      <c r="FEA62" s="2"/>
      <c r="FEC62" s="2"/>
      <c r="FEE62" s="2"/>
      <c r="FEG62" s="2"/>
      <c r="FEI62" s="2"/>
      <c r="FEK62" s="2"/>
      <c r="FEM62" s="2"/>
      <c r="FEO62" s="2"/>
      <c r="FEQ62" s="2"/>
      <c r="FES62" s="2"/>
      <c r="FEU62" s="2"/>
      <c r="FEW62" s="2"/>
      <c r="FEY62" s="2"/>
      <c r="FFA62" s="2"/>
      <c r="FFC62" s="2"/>
      <c r="FFE62" s="2"/>
      <c r="FFG62" s="2"/>
      <c r="FFI62" s="2"/>
      <c r="FFK62" s="2"/>
      <c r="FFM62" s="2"/>
      <c r="FFO62" s="2"/>
      <c r="FFQ62" s="2"/>
      <c r="FFS62" s="2"/>
      <c r="FFU62" s="2"/>
      <c r="FFW62" s="2"/>
      <c r="FFY62" s="2"/>
      <c r="FGA62" s="2"/>
      <c r="FGC62" s="2"/>
      <c r="FGE62" s="2"/>
      <c r="FGG62" s="2"/>
      <c r="FGI62" s="2"/>
      <c r="FGK62" s="2"/>
      <c r="FGM62" s="2"/>
      <c r="FGO62" s="2"/>
      <c r="FGQ62" s="2"/>
      <c r="FGS62" s="2"/>
      <c r="FGU62" s="2"/>
      <c r="FGW62" s="2"/>
      <c r="FGY62" s="2"/>
      <c r="FHA62" s="2"/>
      <c r="FHC62" s="2"/>
      <c r="FHE62" s="2"/>
      <c r="FHG62" s="2"/>
      <c r="FHI62" s="2"/>
      <c r="FHK62" s="2"/>
      <c r="FHM62" s="2"/>
      <c r="FHO62" s="2"/>
      <c r="FHQ62" s="2"/>
      <c r="FHS62" s="2"/>
      <c r="FHU62" s="2"/>
      <c r="FHW62" s="2"/>
      <c r="FHY62" s="2"/>
      <c r="FIA62" s="2"/>
      <c r="FIC62" s="2"/>
      <c r="FIE62" s="2"/>
      <c r="FIG62" s="2"/>
      <c r="FII62" s="2"/>
      <c r="FIK62" s="2"/>
      <c r="FIM62" s="2"/>
      <c r="FIO62" s="2"/>
      <c r="FIQ62" s="2"/>
      <c r="FIS62" s="2"/>
      <c r="FIU62" s="2"/>
      <c r="FIW62" s="2"/>
      <c r="FIY62" s="2"/>
      <c r="FJA62" s="2"/>
      <c r="FJC62" s="2"/>
      <c r="FJE62" s="2"/>
      <c r="FJG62" s="2"/>
      <c r="FJI62" s="2"/>
      <c r="FJK62" s="2"/>
      <c r="FJM62" s="2"/>
      <c r="FJO62" s="2"/>
      <c r="FJQ62" s="2"/>
      <c r="FJS62" s="2"/>
      <c r="FJU62" s="2"/>
      <c r="FJW62" s="2"/>
      <c r="FJY62" s="2"/>
      <c r="FKA62" s="2"/>
      <c r="FKC62" s="2"/>
      <c r="FKE62" s="2"/>
      <c r="FKG62" s="2"/>
      <c r="FKI62" s="2"/>
      <c r="FKK62" s="2"/>
      <c r="FKM62" s="2"/>
      <c r="FKO62" s="2"/>
      <c r="FKQ62" s="2"/>
      <c r="FKS62" s="2"/>
      <c r="FKU62" s="2"/>
      <c r="FKW62" s="2"/>
      <c r="FKY62" s="2"/>
      <c r="FLA62" s="2"/>
      <c r="FLC62" s="2"/>
      <c r="FLE62" s="2"/>
      <c r="FLG62" s="2"/>
      <c r="FLI62" s="2"/>
      <c r="FLK62" s="2"/>
      <c r="FLM62" s="2"/>
      <c r="FLO62" s="2"/>
      <c r="FLQ62" s="2"/>
      <c r="FLS62" s="2"/>
      <c r="FLU62" s="2"/>
      <c r="FLW62" s="2"/>
      <c r="FLY62" s="2"/>
      <c r="FMA62" s="2"/>
      <c r="FMC62" s="2"/>
      <c r="FME62" s="2"/>
      <c r="FMG62" s="2"/>
      <c r="FMI62" s="2"/>
      <c r="FMK62" s="2"/>
      <c r="FMM62" s="2"/>
      <c r="FMO62" s="2"/>
      <c r="FMQ62" s="2"/>
      <c r="FMS62" s="2"/>
      <c r="FMU62" s="2"/>
      <c r="FMW62" s="2"/>
      <c r="FMY62" s="2"/>
      <c r="FNA62" s="2"/>
      <c r="FNC62" s="2"/>
      <c r="FNE62" s="2"/>
      <c r="FNG62" s="2"/>
      <c r="FNI62" s="2"/>
      <c r="FNK62" s="2"/>
      <c r="FNM62" s="2"/>
      <c r="FNO62" s="2"/>
      <c r="FNQ62" s="2"/>
      <c r="FNS62" s="2"/>
      <c r="FNU62" s="2"/>
      <c r="FNW62" s="2"/>
      <c r="FNY62" s="2"/>
      <c r="FOA62" s="2"/>
      <c r="FOC62" s="2"/>
      <c r="FOE62" s="2"/>
      <c r="FOG62" s="2"/>
      <c r="FOI62" s="2"/>
      <c r="FOK62" s="2"/>
      <c r="FOM62" s="2"/>
      <c r="FOO62" s="2"/>
      <c r="FOQ62" s="2"/>
      <c r="FOS62" s="2"/>
      <c r="FOU62" s="2"/>
      <c r="FOW62" s="2"/>
      <c r="FOY62" s="2"/>
      <c r="FPA62" s="2"/>
      <c r="FPC62" s="2"/>
      <c r="FPE62" s="2"/>
      <c r="FPG62" s="2"/>
      <c r="FPI62" s="2"/>
      <c r="FPK62" s="2"/>
      <c r="FPM62" s="2"/>
      <c r="FPO62" s="2"/>
      <c r="FPQ62" s="2"/>
      <c r="FPS62" s="2"/>
      <c r="FPU62" s="2"/>
      <c r="FPW62" s="2"/>
      <c r="FPY62" s="2"/>
      <c r="FQA62" s="2"/>
      <c r="FQC62" s="2"/>
      <c r="FQE62" s="2"/>
      <c r="FQG62" s="2"/>
      <c r="FQI62" s="2"/>
      <c r="FQK62" s="2"/>
      <c r="FQM62" s="2"/>
      <c r="FQO62" s="2"/>
      <c r="FQQ62" s="2"/>
      <c r="FQS62" s="2"/>
      <c r="FQU62" s="2"/>
      <c r="FQW62" s="2"/>
      <c r="FQY62" s="2"/>
      <c r="FRA62" s="2"/>
      <c r="FRC62" s="2"/>
      <c r="FRE62" s="2"/>
      <c r="FRG62" s="2"/>
      <c r="FRI62" s="2"/>
      <c r="FRK62" s="2"/>
      <c r="FRM62" s="2"/>
      <c r="FRO62" s="2"/>
      <c r="FRQ62" s="2"/>
      <c r="FRS62" s="2"/>
      <c r="FRU62" s="2"/>
      <c r="FRW62" s="2"/>
      <c r="FRY62" s="2"/>
      <c r="FSA62" s="2"/>
      <c r="FSC62" s="2"/>
      <c r="FSE62" s="2"/>
      <c r="FSG62" s="2"/>
      <c r="FSI62" s="2"/>
      <c r="FSK62" s="2"/>
      <c r="FSM62" s="2"/>
      <c r="FSO62" s="2"/>
      <c r="FSQ62" s="2"/>
      <c r="FSS62" s="2"/>
      <c r="FSU62" s="2"/>
      <c r="FSW62" s="2"/>
      <c r="FSY62" s="2"/>
      <c r="FTA62" s="2"/>
      <c r="FTC62" s="2"/>
      <c r="FTE62" s="2"/>
      <c r="FTG62" s="2"/>
      <c r="FTI62" s="2"/>
      <c r="FTK62" s="2"/>
      <c r="FTM62" s="2"/>
      <c r="FTO62" s="2"/>
      <c r="FTQ62" s="2"/>
      <c r="FTS62" s="2"/>
      <c r="FTU62" s="2"/>
      <c r="FTW62" s="2"/>
      <c r="FTY62" s="2"/>
      <c r="FUA62" s="2"/>
      <c r="FUC62" s="2"/>
      <c r="FUE62" s="2"/>
      <c r="FUG62" s="2"/>
      <c r="FUI62" s="2"/>
      <c r="FUK62" s="2"/>
      <c r="FUM62" s="2"/>
      <c r="FUO62" s="2"/>
      <c r="FUQ62" s="2"/>
      <c r="FUS62" s="2"/>
      <c r="FUU62" s="2"/>
      <c r="FUW62" s="2"/>
      <c r="FUY62" s="2"/>
      <c r="FVA62" s="2"/>
      <c r="FVC62" s="2"/>
      <c r="FVE62" s="2"/>
      <c r="FVG62" s="2"/>
      <c r="FVI62" s="2"/>
      <c r="FVK62" s="2"/>
      <c r="FVM62" s="2"/>
      <c r="FVO62" s="2"/>
      <c r="FVQ62" s="2"/>
      <c r="FVS62" s="2"/>
      <c r="FVU62" s="2"/>
      <c r="FVW62" s="2"/>
      <c r="FVY62" s="2"/>
      <c r="FWA62" s="2"/>
      <c r="FWC62" s="2"/>
      <c r="FWE62" s="2"/>
      <c r="FWG62" s="2"/>
      <c r="FWI62" s="2"/>
      <c r="FWK62" s="2"/>
      <c r="FWM62" s="2"/>
      <c r="FWO62" s="2"/>
      <c r="FWQ62" s="2"/>
      <c r="FWS62" s="2"/>
      <c r="FWU62" s="2"/>
      <c r="FWW62" s="2"/>
      <c r="FWY62" s="2"/>
      <c r="FXA62" s="2"/>
      <c r="FXC62" s="2"/>
      <c r="FXE62" s="2"/>
      <c r="FXG62" s="2"/>
      <c r="FXI62" s="2"/>
      <c r="FXK62" s="2"/>
      <c r="FXM62" s="2"/>
      <c r="FXO62" s="2"/>
      <c r="FXQ62" s="2"/>
      <c r="FXS62" s="2"/>
      <c r="FXU62" s="2"/>
      <c r="FXW62" s="2"/>
      <c r="FXY62" s="2"/>
      <c r="FYA62" s="2"/>
      <c r="FYC62" s="2"/>
      <c r="FYE62" s="2"/>
      <c r="FYG62" s="2"/>
      <c r="FYI62" s="2"/>
      <c r="FYK62" s="2"/>
      <c r="FYM62" s="2"/>
      <c r="FYO62" s="2"/>
      <c r="FYQ62" s="2"/>
      <c r="FYS62" s="2"/>
      <c r="FYU62" s="2"/>
      <c r="FYW62" s="2"/>
      <c r="FYY62" s="2"/>
      <c r="FZA62" s="2"/>
      <c r="FZC62" s="2"/>
      <c r="FZE62" s="2"/>
      <c r="FZG62" s="2"/>
      <c r="FZI62" s="2"/>
      <c r="FZK62" s="2"/>
      <c r="FZM62" s="2"/>
      <c r="FZO62" s="2"/>
      <c r="FZQ62" s="2"/>
      <c r="FZS62" s="2"/>
      <c r="FZU62" s="2"/>
      <c r="FZW62" s="2"/>
      <c r="FZY62" s="2"/>
      <c r="GAA62" s="2"/>
      <c r="GAC62" s="2"/>
      <c r="GAE62" s="2"/>
      <c r="GAG62" s="2"/>
      <c r="GAI62" s="2"/>
      <c r="GAK62" s="2"/>
      <c r="GAM62" s="2"/>
      <c r="GAO62" s="2"/>
      <c r="GAQ62" s="2"/>
      <c r="GAS62" s="2"/>
      <c r="GAU62" s="2"/>
      <c r="GAW62" s="2"/>
      <c r="GAY62" s="2"/>
      <c r="GBA62" s="2"/>
      <c r="GBC62" s="2"/>
      <c r="GBE62" s="2"/>
      <c r="GBG62" s="2"/>
      <c r="GBI62" s="2"/>
      <c r="GBK62" s="2"/>
      <c r="GBM62" s="2"/>
      <c r="GBO62" s="2"/>
      <c r="GBQ62" s="2"/>
      <c r="GBS62" s="2"/>
      <c r="GBU62" s="2"/>
      <c r="GBW62" s="2"/>
      <c r="GBY62" s="2"/>
      <c r="GCA62" s="2"/>
      <c r="GCC62" s="2"/>
      <c r="GCE62" s="2"/>
      <c r="GCG62" s="2"/>
      <c r="GCI62" s="2"/>
      <c r="GCK62" s="2"/>
      <c r="GCM62" s="2"/>
      <c r="GCO62" s="2"/>
      <c r="GCQ62" s="2"/>
      <c r="GCS62" s="2"/>
      <c r="GCU62" s="2"/>
      <c r="GCW62" s="2"/>
      <c r="GCY62" s="2"/>
      <c r="GDA62" s="2"/>
      <c r="GDC62" s="2"/>
      <c r="GDE62" s="2"/>
      <c r="GDG62" s="2"/>
      <c r="GDI62" s="2"/>
      <c r="GDK62" s="2"/>
      <c r="GDM62" s="2"/>
      <c r="GDO62" s="2"/>
      <c r="GDQ62" s="2"/>
      <c r="GDS62" s="2"/>
      <c r="GDU62" s="2"/>
      <c r="GDW62" s="2"/>
      <c r="GDY62" s="2"/>
      <c r="GEA62" s="2"/>
      <c r="GEC62" s="2"/>
      <c r="GEE62" s="2"/>
      <c r="GEG62" s="2"/>
      <c r="GEI62" s="2"/>
      <c r="GEK62" s="2"/>
      <c r="GEM62" s="2"/>
      <c r="GEO62" s="2"/>
      <c r="GEQ62" s="2"/>
      <c r="GES62" s="2"/>
      <c r="GEU62" s="2"/>
      <c r="GEW62" s="2"/>
      <c r="GEY62" s="2"/>
      <c r="GFA62" s="2"/>
      <c r="GFC62" s="2"/>
      <c r="GFE62" s="2"/>
      <c r="GFG62" s="2"/>
      <c r="GFI62" s="2"/>
      <c r="GFK62" s="2"/>
      <c r="GFM62" s="2"/>
      <c r="GFO62" s="2"/>
      <c r="GFQ62" s="2"/>
      <c r="GFS62" s="2"/>
      <c r="GFU62" s="2"/>
      <c r="GFW62" s="2"/>
      <c r="GFY62" s="2"/>
      <c r="GGA62" s="2"/>
      <c r="GGC62" s="2"/>
      <c r="GGE62" s="2"/>
      <c r="GGG62" s="2"/>
      <c r="GGI62" s="2"/>
      <c r="GGK62" s="2"/>
      <c r="GGM62" s="2"/>
      <c r="GGO62" s="2"/>
      <c r="GGQ62" s="2"/>
      <c r="GGS62" s="2"/>
      <c r="GGU62" s="2"/>
      <c r="GGW62" s="2"/>
      <c r="GGY62" s="2"/>
      <c r="GHA62" s="2"/>
      <c r="GHC62" s="2"/>
      <c r="GHE62" s="2"/>
      <c r="GHG62" s="2"/>
      <c r="GHI62" s="2"/>
      <c r="GHK62" s="2"/>
      <c r="GHM62" s="2"/>
      <c r="GHO62" s="2"/>
      <c r="GHQ62" s="2"/>
      <c r="GHS62" s="2"/>
      <c r="GHU62" s="2"/>
      <c r="GHW62" s="2"/>
      <c r="GHY62" s="2"/>
      <c r="GIA62" s="2"/>
      <c r="GIC62" s="2"/>
      <c r="GIE62" s="2"/>
      <c r="GIG62" s="2"/>
      <c r="GII62" s="2"/>
      <c r="GIK62" s="2"/>
      <c r="GIM62" s="2"/>
      <c r="GIO62" s="2"/>
      <c r="GIQ62" s="2"/>
      <c r="GIS62" s="2"/>
      <c r="GIU62" s="2"/>
      <c r="GIW62" s="2"/>
      <c r="GIY62" s="2"/>
      <c r="GJA62" s="2"/>
      <c r="GJC62" s="2"/>
      <c r="GJE62" s="2"/>
      <c r="GJG62" s="2"/>
      <c r="GJI62" s="2"/>
      <c r="GJK62" s="2"/>
      <c r="GJM62" s="2"/>
      <c r="GJO62" s="2"/>
      <c r="GJQ62" s="2"/>
      <c r="GJS62" s="2"/>
      <c r="GJU62" s="2"/>
      <c r="GJW62" s="2"/>
      <c r="GJY62" s="2"/>
      <c r="GKA62" s="2"/>
      <c r="GKC62" s="2"/>
      <c r="GKE62" s="2"/>
      <c r="GKG62" s="2"/>
      <c r="GKI62" s="2"/>
      <c r="GKK62" s="2"/>
      <c r="GKM62" s="2"/>
      <c r="GKO62" s="2"/>
      <c r="GKQ62" s="2"/>
      <c r="GKS62" s="2"/>
      <c r="GKU62" s="2"/>
      <c r="GKW62" s="2"/>
      <c r="GKY62" s="2"/>
      <c r="GLA62" s="2"/>
      <c r="GLC62" s="2"/>
      <c r="GLE62" s="2"/>
      <c r="GLG62" s="2"/>
      <c r="GLI62" s="2"/>
      <c r="GLK62" s="2"/>
      <c r="GLM62" s="2"/>
      <c r="GLO62" s="2"/>
      <c r="GLQ62" s="2"/>
      <c r="GLS62" s="2"/>
      <c r="GLU62" s="2"/>
      <c r="GLW62" s="2"/>
      <c r="GLY62" s="2"/>
      <c r="GMA62" s="2"/>
      <c r="GMC62" s="2"/>
      <c r="GME62" s="2"/>
      <c r="GMG62" s="2"/>
      <c r="GMI62" s="2"/>
      <c r="GMK62" s="2"/>
      <c r="GMM62" s="2"/>
      <c r="GMO62" s="2"/>
      <c r="GMQ62" s="2"/>
      <c r="GMS62" s="2"/>
      <c r="GMU62" s="2"/>
      <c r="GMW62" s="2"/>
      <c r="GMY62" s="2"/>
      <c r="GNA62" s="2"/>
      <c r="GNC62" s="2"/>
      <c r="GNE62" s="2"/>
      <c r="GNG62" s="2"/>
      <c r="GNI62" s="2"/>
      <c r="GNK62" s="2"/>
      <c r="GNM62" s="2"/>
      <c r="GNO62" s="2"/>
      <c r="GNQ62" s="2"/>
      <c r="GNS62" s="2"/>
      <c r="GNU62" s="2"/>
      <c r="GNW62" s="2"/>
      <c r="GNY62" s="2"/>
      <c r="GOA62" s="2"/>
      <c r="GOC62" s="2"/>
      <c r="GOE62" s="2"/>
      <c r="GOG62" s="2"/>
      <c r="GOI62" s="2"/>
      <c r="GOK62" s="2"/>
      <c r="GOM62" s="2"/>
      <c r="GOO62" s="2"/>
      <c r="GOQ62" s="2"/>
      <c r="GOS62" s="2"/>
      <c r="GOU62" s="2"/>
      <c r="GOW62" s="2"/>
      <c r="GOY62" s="2"/>
      <c r="GPA62" s="2"/>
      <c r="GPC62" s="2"/>
      <c r="GPE62" s="2"/>
      <c r="GPG62" s="2"/>
      <c r="GPI62" s="2"/>
      <c r="GPK62" s="2"/>
      <c r="GPM62" s="2"/>
      <c r="GPO62" s="2"/>
      <c r="GPQ62" s="2"/>
      <c r="GPS62" s="2"/>
      <c r="GPU62" s="2"/>
      <c r="GPW62" s="2"/>
      <c r="GPY62" s="2"/>
      <c r="GQA62" s="2"/>
      <c r="GQC62" s="2"/>
      <c r="GQE62" s="2"/>
      <c r="GQG62" s="2"/>
      <c r="GQI62" s="2"/>
      <c r="GQK62" s="2"/>
      <c r="GQM62" s="2"/>
      <c r="GQO62" s="2"/>
      <c r="GQQ62" s="2"/>
      <c r="GQS62" s="2"/>
      <c r="GQU62" s="2"/>
      <c r="GQW62" s="2"/>
      <c r="GQY62" s="2"/>
      <c r="GRA62" s="2"/>
      <c r="GRC62" s="2"/>
      <c r="GRE62" s="2"/>
      <c r="GRG62" s="2"/>
      <c r="GRI62" s="2"/>
      <c r="GRK62" s="2"/>
      <c r="GRM62" s="2"/>
      <c r="GRO62" s="2"/>
      <c r="GRQ62" s="2"/>
      <c r="GRS62" s="2"/>
      <c r="GRU62" s="2"/>
      <c r="GRW62" s="2"/>
      <c r="GRY62" s="2"/>
      <c r="GSA62" s="2"/>
      <c r="GSC62" s="2"/>
      <c r="GSE62" s="2"/>
      <c r="GSG62" s="2"/>
      <c r="GSI62" s="2"/>
      <c r="GSK62" s="2"/>
      <c r="GSM62" s="2"/>
      <c r="GSO62" s="2"/>
      <c r="GSQ62" s="2"/>
      <c r="GSS62" s="2"/>
      <c r="GSU62" s="2"/>
      <c r="GSW62" s="2"/>
      <c r="GSY62" s="2"/>
      <c r="GTA62" s="2"/>
      <c r="GTC62" s="2"/>
      <c r="GTE62" s="2"/>
      <c r="GTG62" s="2"/>
      <c r="GTI62" s="2"/>
      <c r="GTK62" s="2"/>
      <c r="GTM62" s="2"/>
      <c r="GTO62" s="2"/>
      <c r="GTQ62" s="2"/>
      <c r="GTS62" s="2"/>
      <c r="GTU62" s="2"/>
      <c r="GTW62" s="2"/>
      <c r="GTY62" s="2"/>
      <c r="GUA62" s="2"/>
      <c r="GUC62" s="2"/>
      <c r="GUE62" s="2"/>
      <c r="GUG62" s="2"/>
      <c r="GUI62" s="2"/>
      <c r="GUK62" s="2"/>
      <c r="GUM62" s="2"/>
      <c r="GUO62" s="2"/>
      <c r="GUQ62" s="2"/>
      <c r="GUS62" s="2"/>
      <c r="GUU62" s="2"/>
      <c r="GUW62" s="2"/>
      <c r="GUY62" s="2"/>
      <c r="GVA62" s="2"/>
      <c r="GVC62" s="2"/>
      <c r="GVE62" s="2"/>
      <c r="GVG62" s="2"/>
      <c r="GVI62" s="2"/>
      <c r="GVK62" s="2"/>
      <c r="GVM62" s="2"/>
      <c r="GVO62" s="2"/>
      <c r="GVQ62" s="2"/>
      <c r="GVS62" s="2"/>
      <c r="GVU62" s="2"/>
      <c r="GVW62" s="2"/>
      <c r="GVY62" s="2"/>
      <c r="GWA62" s="2"/>
      <c r="GWC62" s="2"/>
      <c r="GWE62" s="2"/>
      <c r="GWG62" s="2"/>
      <c r="GWI62" s="2"/>
      <c r="GWK62" s="2"/>
      <c r="GWM62" s="2"/>
      <c r="GWO62" s="2"/>
      <c r="GWQ62" s="2"/>
      <c r="GWS62" s="2"/>
      <c r="GWU62" s="2"/>
      <c r="GWW62" s="2"/>
      <c r="GWY62" s="2"/>
      <c r="GXA62" s="2"/>
      <c r="GXC62" s="2"/>
      <c r="GXE62" s="2"/>
      <c r="GXG62" s="2"/>
      <c r="GXI62" s="2"/>
      <c r="GXK62" s="2"/>
      <c r="GXM62" s="2"/>
      <c r="GXO62" s="2"/>
      <c r="GXQ62" s="2"/>
      <c r="GXS62" s="2"/>
      <c r="GXU62" s="2"/>
      <c r="GXW62" s="2"/>
      <c r="GXY62" s="2"/>
      <c r="GYA62" s="2"/>
      <c r="GYC62" s="2"/>
      <c r="GYE62" s="2"/>
      <c r="GYG62" s="2"/>
      <c r="GYI62" s="2"/>
      <c r="GYK62" s="2"/>
      <c r="GYM62" s="2"/>
      <c r="GYO62" s="2"/>
      <c r="GYQ62" s="2"/>
      <c r="GYS62" s="2"/>
      <c r="GYU62" s="2"/>
      <c r="GYW62" s="2"/>
      <c r="GYY62" s="2"/>
      <c r="GZA62" s="2"/>
      <c r="GZC62" s="2"/>
      <c r="GZE62" s="2"/>
      <c r="GZG62" s="2"/>
      <c r="GZI62" s="2"/>
      <c r="GZK62" s="2"/>
      <c r="GZM62" s="2"/>
      <c r="GZO62" s="2"/>
      <c r="GZQ62" s="2"/>
      <c r="GZS62" s="2"/>
      <c r="GZU62" s="2"/>
      <c r="GZW62" s="2"/>
      <c r="GZY62" s="2"/>
      <c r="HAA62" s="2"/>
      <c r="HAC62" s="2"/>
      <c r="HAE62" s="2"/>
      <c r="HAG62" s="2"/>
      <c r="HAI62" s="2"/>
      <c r="HAK62" s="2"/>
      <c r="HAM62" s="2"/>
      <c r="HAO62" s="2"/>
      <c r="HAQ62" s="2"/>
      <c r="HAS62" s="2"/>
      <c r="HAU62" s="2"/>
      <c r="HAW62" s="2"/>
      <c r="HAY62" s="2"/>
      <c r="HBA62" s="2"/>
      <c r="HBC62" s="2"/>
      <c r="HBE62" s="2"/>
      <c r="HBG62" s="2"/>
      <c r="HBI62" s="2"/>
      <c r="HBK62" s="2"/>
      <c r="HBM62" s="2"/>
      <c r="HBO62" s="2"/>
      <c r="HBQ62" s="2"/>
      <c r="HBS62" s="2"/>
      <c r="HBU62" s="2"/>
      <c r="HBW62" s="2"/>
      <c r="HBY62" s="2"/>
      <c r="HCA62" s="2"/>
      <c r="HCC62" s="2"/>
      <c r="HCE62" s="2"/>
      <c r="HCG62" s="2"/>
      <c r="HCI62" s="2"/>
      <c r="HCK62" s="2"/>
      <c r="HCM62" s="2"/>
      <c r="HCO62" s="2"/>
      <c r="HCQ62" s="2"/>
      <c r="HCS62" s="2"/>
      <c r="HCU62" s="2"/>
      <c r="HCW62" s="2"/>
      <c r="HCY62" s="2"/>
      <c r="HDA62" s="2"/>
      <c r="HDC62" s="2"/>
      <c r="HDE62" s="2"/>
      <c r="HDG62" s="2"/>
      <c r="HDI62" s="2"/>
      <c r="HDK62" s="2"/>
      <c r="HDM62" s="2"/>
      <c r="HDO62" s="2"/>
      <c r="HDQ62" s="2"/>
      <c r="HDS62" s="2"/>
      <c r="HDU62" s="2"/>
      <c r="HDW62" s="2"/>
      <c r="HDY62" s="2"/>
      <c r="HEA62" s="2"/>
      <c r="HEC62" s="2"/>
      <c r="HEE62" s="2"/>
      <c r="HEG62" s="2"/>
      <c r="HEI62" s="2"/>
      <c r="HEK62" s="2"/>
      <c r="HEM62" s="2"/>
      <c r="HEO62" s="2"/>
      <c r="HEQ62" s="2"/>
      <c r="HES62" s="2"/>
      <c r="HEU62" s="2"/>
      <c r="HEW62" s="2"/>
      <c r="HEY62" s="2"/>
      <c r="HFA62" s="2"/>
      <c r="HFC62" s="2"/>
      <c r="HFE62" s="2"/>
      <c r="HFG62" s="2"/>
      <c r="HFI62" s="2"/>
      <c r="HFK62" s="2"/>
      <c r="HFM62" s="2"/>
      <c r="HFO62" s="2"/>
      <c r="HFQ62" s="2"/>
      <c r="HFS62" s="2"/>
      <c r="HFU62" s="2"/>
      <c r="HFW62" s="2"/>
      <c r="HFY62" s="2"/>
      <c r="HGA62" s="2"/>
      <c r="HGC62" s="2"/>
      <c r="HGE62" s="2"/>
      <c r="HGG62" s="2"/>
      <c r="HGI62" s="2"/>
      <c r="HGK62" s="2"/>
      <c r="HGM62" s="2"/>
      <c r="HGO62" s="2"/>
      <c r="HGQ62" s="2"/>
      <c r="HGS62" s="2"/>
      <c r="HGU62" s="2"/>
      <c r="HGW62" s="2"/>
      <c r="HGY62" s="2"/>
      <c r="HHA62" s="2"/>
      <c r="HHC62" s="2"/>
      <c r="HHE62" s="2"/>
      <c r="HHG62" s="2"/>
      <c r="HHI62" s="2"/>
      <c r="HHK62" s="2"/>
      <c r="HHM62" s="2"/>
      <c r="HHO62" s="2"/>
      <c r="HHQ62" s="2"/>
      <c r="HHS62" s="2"/>
      <c r="HHU62" s="2"/>
      <c r="HHW62" s="2"/>
      <c r="HHY62" s="2"/>
      <c r="HIA62" s="2"/>
      <c r="HIC62" s="2"/>
      <c r="HIE62" s="2"/>
      <c r="HIG62" s="2"/>
      <c r="HII62" s="2"/>
      <c r="HIK62" s="2"/>
      <c r="HIM62" s="2"/>
      <c r="HIO62" s="2"/>
      <c r="HIQ62" s="2"/>
      <c r="HIS62" s="2"/>
      <c r="HIU62" s="2"/>
      <c r="HIW62" s="2"/>
      <c r="HIY62" s="2"/>
      <c r="HJA62" s="2"/>
      <c r="HJC62" s="2"/>
      <c r="HJE62" s="2"/>
      <c r="HJG62" s="2"/>
      <c r="HJI62" s="2"/>
      <c r="HJK62" s="2"/>
      <c r="HJM62" s="2"/>
      <c r="HJO62" s="2"/>
      <c r="HJQ62" s="2"/>
      <c r="HJS62" s="2"/>
      <c r="HJU62" s="2"/>
      <c r="HJW62" s="2"/>
      <c r="HJY62" s="2"/>
      <c r="HKA62" s="2"/>
      <c r="HKC62" s="2"/>
      <c r="HKE62" s="2"/>
      <c r="HKG62" s="2"/>
      <c r="HKI62" s="2"/>
      <c r="HKK62" s="2"/>
      <c r="HKM62" s="2"/>
      <c r="HKO62" s="2"/>
      <c r="HKQ62" s="2"/>
      <c r="HKS62" s="2"/>
      <c r="HKU62" s="2"/>
      <c r="HKW62" s="2"/>
      <c r="HKY62" s="2"/>
      <c r="HLA62" s="2"/>
      <c r="HLC62" s="2"/>
      <c r="HLE62" s="2"/>
      <c r="HLG62" s="2"/>
      <c r="HLI62" s="2"/>
      <c r="HLK62" s="2"/>
      <c r="HLM62" s="2"/>
      <c r="HLO62" s="2"/>
      <c r="HLQ62" s="2"/>
      <c r="HLS62" s="2"/>
      <c r="HLU62" s="2"/>
      <c r="HLW62" s="2"/>
      <c r="HLY62" s="2"/>
      <c r="HMA62" s="2"/>
      <c r="HMC62" s="2"/>
      <c r="HME62" s="2"/>
      <c r="HMG62" s="2"/>
      <c r="HMI62" s="2"/>
      <c r="HMK62" s="2"/>
      <c r="HMM62" s="2"/>
      <c r="HMO62" s="2"/>
      <c r="HMQ62" s="2"/>
      <c r="HMS62" s="2"/>
      <c r="HMU62" s="2"/>
      <c r="HMW62" s="2"/>
      <c r="HMY62" s="2"/>
      <c r="HNA62" s="2"/>
      <c r="HNC62" s="2"/>
      <c r="HNE62" s="2"/>
      <c r="HNG62" s="2"/>
      <c r="HNI62" s="2"/>
      <c r="HNK62" s="2"/>
      <c r="HNM62" s="2"/>
      <c r="HNO62" s="2"/>
      <c r="HNQ62" s="2"/>
      <c r="HNS62" s="2"/>
      <c r="HNU62" s="2"/>
      <c r="HNW62" s="2"/>
      <c r="HNY62" s="2"/>
      <c r="HOA62" s="2"/>
      <c r="HOC62" s="2"/>
      <c r="HOE62" s="2"/>
      <c r="HOG62" s="2"/>
      <c r="HOI62" s="2"/>
      <c r="HOK62" s="2"/>
      <c r="HOM62" s="2"/>
      <c r="HOO62" s="2"/>
      <c r="HOQ62" s="2"/>
      <c r="HOS62" s="2"/>
      <c r="HOU62" s="2"/>
      <c r="HOW62" s="2"/>
      <c r="HOY62" s="2"/>
      <c r="HPA62" s="2"/>
      <c r="HPC62" s="2"/>
      <c r="HPE62" s="2"/>
      <c r="HPG62" s="2"/>
      <c r="HPI62" s="2"/>
      <c r="HPK62" s="2"/>
      <c r="HPM62" s="2"/>
      <c r="HPO62" s="2"/>
      <c r="HPQ62" s="2"/>
      <c r="HPS62" s="2"/>
      <c r="HPU62" s="2"/>
      <c r="HPW62" s="2"/>
      <c r="HPY62" s="2"/>
      <c r="HQA62" s="2"/>
      <c r="HQC62" s="2"/>
      <c r="HQE62" s="2"/>
      <c r="HQG62" s="2"/>
      <c r="HQI62" s="2"/>
      <c r="HQK62" s="2"/>
      <c r="HQM62" s="2"/>
      <c r="HQO62" s="2"/>
      <c r="HQQ62" s="2"/>
      <c r="HQS62" s="2"/>
      <c r="HQU62" s="2"/>
      <c r="HQW62" s="2"/>
      <c r="HQY62" s="2"/>
      <c r="HRA62" s="2"/>
      <c r="HRC62" s="2"/>
      <c r="HRE62" s="2"/>
      <c r="HRG62" s="2"/>
      <c r="HRI62" s="2"/>
      <c r="HRK62" s="2"/>
      <c r="HRM62" s="2"/>
      <c r="HRO62" s="2"/>
      <c r="HRQ62" s="2"/>
      <c r="HRS62" s="2"/>
      <c r="HRU62" s="2"/>
      <c r="HRW62" s="2"/>
      <c r="HRY62" s="2"/>
      <c r="HSA62" s="2"/>
      <c r="HSC62" s="2"/>
      <c r="HSE62" s="2"/>
      <c r="HSG62" s="2"/>
      <c r="HSI62" s="2"/>
      <c r="HSK62" s="2"/>
      <c r="HSM62" s="2"/>
      <c r="HSO62" s="2"/>
      <c r="HSQ62" s="2"/>
      <c r="HSS62" s="2"/>
      <c r="HSU62" s="2"/>
      <c r="HSW62" s="2"/>
      <c r="HSY62" s="2"/>
      <c r="HTA62" s="2"/>
      <c r="HTC62" s="2"/>
      <c r="HTE62" s="2"/>
      <c r="HTG62" s="2"/>
      <c r="HTI62" s="2"/>
      <c r="HTK62" s="2"/>
      <c r="HTM62" s="2"/>
      <c r="HTO62" s="2"/>
      <c r="HTQ62" s="2"/>
      <c r="HTS62" s="2"/>
      <c r="HTU62" s="2"/>
      <c r="HTW62" s="2"/>
      <c r="HTY62" s="2"/>
      <c r="HUA62" s="2"/>
      <c r="HUC62" s="2"/>
      <c r="HUE62" s="2"/>
      <c r="HUG62" s="2"/>
      <c r="HUI62" s="2"/>
      <c r="HUK62" s="2"/>
      <c r="HUM62" s="2"/>
      <c r="HUO62" s="2"/>
      <c r="HUQ62" s="2"/>
      <c r="HUS62" s="2"/>
      <c r="HUU62" s="2"/>
      <c r="HUW62" s="2"/>
      <c r="HUY62" s="2"/>
      <c r="HVA62" s="2"/>
      <c r="HVC62" s="2"/>
      <c r="HVE62" s="2"/>
      <c r="HVG62" s="2"/>
      <c r="HVI62" s="2"/>
      <c r="HVK62" s="2"/>
      <c r="HVM62" s="2"/>
      <c r="HVO62" s="2"/>
      <c r="HVQ62" s="2"/>
      <c r="HVS62" s="2"/>
      <c r="HVU62" s="2"/>
      <c r="HVW62" s="2"/>
      <c r="HVY62" s="2"/>
      <c r="HWA62" s="2"/>
      <c r="HWC62" s="2"/>
      <c r="HWE62" s="2"/>
      <c r="HWG62" s="2"/>
      <c r="HWI62" s="2"/>
      <c r="HWK62" s="2"/>
      <c r="HWM62" s="2"/>
      <c r="HWO62" s="2"/>
      <c r="HWQ62" s="2"/>
      <c r="HWS62" s="2"/>
      <c r="HWU62" s="2"/>
      <c r="HWW62" s="2"/>
      <c r="HWY62" s="2"/>
      <c r="HXA62" s="2"/>
      <c r="HXC62" s="2"/>
      <c r="HXE62" s="2"/>
      <c r="HXG62" s="2"/>
      <c r="HXI62" s="2"/>
      <c r="HXK62" s="2"/>
      <c r="HXM62" s="2"/>
      <c r="HXO62" s="2"/>
      <c r="HXQ62" s="2"/>
      <c r="HXS62" s="2"/>
      <c r="HXU62" s="2"/>
      <c r="HXW62" s="2"/>
      <c r="HXY62" s="2"/>
      <c r="HYA62" s="2"/>
      <c r="HYC62" s="2"/>
      <c r="HYE62" s="2"/>
      <c r="HYG62" s="2"/>
      <c r="HYI62" s="2"/>
      <c r="HYK62" s="2"/>
      <c r="HYM62" s="2"/>
      <c r="HYO62" s="2"/>
      <c r="HYQ62" s="2"/>
      <c r="HYS62" s="2"/>
      <c r="HYU62" s="2"/>
      <c r="HYW62" s="2"/>
      <c r="HYY62" s="2"/>
      <c r="HZA62" s="2"/>
      <c r="HZC62" s="2"/>
      <c r="HZE62" s="2"/>
      <c r="HZG62" s="2"/>
      <c r="HZI62" s="2"/>
      <c r="HZK62" s="2"/>
      <c r="HZM62" s="2"/>
      <c r="HZO62" s="2"/>
      <c r="HZQ62" s="2"/>
      <c r="HZS62" s="2"/>
      <c r="HZU62" s="2"/>
      <c r="HZW62" s="2"/>
      <c r="HZY62" s="2"/>
      <c r="IAA62" s="2"/>
      <c r="IAC62" s="2"/>
      <c r="IAE62" s="2"/>
      <c r="IAG62" s="2"/>
      <c r="IAI62" s="2"/>
      <c r="IAK62" s="2"/>
      <c r="IAM62" s="2"/>
      <c r="IAO62" s="2"/>
      <c r="IAQ62" s="2"/>
      <c r="IAS62" s="2"/>
      <c r="IAU62" s="2"/>
      <c r="IAW62" s="2"/>
      <c r="IAY62" s="2"/>
      <c r="IBA62" s="2"/>
      <c r="IBC62" s="2"/>
      <c r="IBE62" s="2"/>
      <c r="IBG62" s="2"/>
      <c r="IBI62" s="2"/>
      <c r="IBK62" s="2"/>
      <c r="IBM62" s="2"/>
      <c r="IBO62" s="2"/>
      <c r="IBQ62" s="2"/>
      <c r="IBS62" s="2"/>
      <c r="IBU62" s="2"/>
      <c r="IBW62" s="2"/>
      <c r="IBY62" s="2"/>
      <c r="ICA62" s="2"/>
      <c r="ICC62" s="2"/>
      <c r="ICE62" s="2"/>
      <c r="ICG62" s="2"/>
      <c r="ICI62" s="2"/>
      <c r="ICK62" s="2"/>
      <c r="ICM62" s="2"/>
      <c r="ICO62" s="2"/>
      <c r="ICQ62" s="2"/>
      <c r="ICS62" s="2"/>
      <c r="ICU62" s="2"/>
      <c r="ICW62" s="2"/>
      <c r="ICY62" s="2"/>
      <c r="IDA62" s="2"/>
      <c r="IDC62" s="2"/>
      <c r="IDE62" s="2"/>
      <c r="IDG62" s="2"/>
      <c r="IDI62" s="2"/>
      <c r="IDK62" s="2"/>
      <c r="IDM62" s="2"/>
      <c r="IDO62" s="2"/>
      <c r="IDQ62" s="2"/>
      <c r="IDS62" s="2"/>
      <c r="IDU62" s="2"/>
      <c r="IDW62" s="2"/>
      <c r="IDY62" s="2"/>
      <c r="IEA62" s="2"/>
      <c r="IEC62" s="2"/>
      <c r="IEE62" s="2"/>
      <c r="IEG62" s="2"/>
      <c r="IEI62" s="2"/>
      <c r="IEK62" s="2"/>
      <c r="IEM62" s="2"/>
      <c r="IEO62" s="2"/>
      <c r="IEQ62" s="2"/>
      <c r="IES62" s="2"/>
      <c r="IEU62" s="2"/>
      <c r="IEW62" s="2"/>
      <c r="IEY62" s="2"/>
      <c r="IFA62" s="2"/>
      <c r="IFC62" s="2"/>
      <c r="IFE62" s="2"/>
      <c r="IFG62" s="2"/>
      <c r="IFI62" s="2"/>
      <c r="IFK62" s="2"/>
      <c r="IFM62" s="2"/>
      <c r="IFO62" s="2"/>
      <c r="IFQ62" s="2"/>
      <c r="IFS62" s="2"/>
      <c r="IFU62" s="2"/>
      <c r="IFW62" s="2"/>
      <c r="IFY62" s="2"/>
      <c r="IGA62" s="2"/>
      <c r="IGC62" s="2"/>
      <c r="IGE62" s="2"/>
      <c r="IGG62" s="2"/>
      <c r="IGI62" s="2"/>
      <c r="IGK62" s="2"/>
      <c r="IGM62" s="2"/>
      <c r="IGO62" s="2"/>
      <c r="IGQ62" s="2"/>
      <c r="IGS62" s="2"/>
      <c r="IGU62" s="2"/>
      <c r="IGW62" s="2"/>
      <c r="IGY62" s="2"/>
      <c r="IHA62" s="2"/>
      <c r="IHC62" s="2"/>
      <c r="IHE62" s="2"/>
      <c r="IHG62" s="2"/>
      <c r="IHI62" s="2"/>
      <c r="IHK62" s="2"/>
      <c r="IHM62" s="2"/>
      <c r="IHO62" s="2"/>
      <c r="IHQ62" s="2"/>
      <c r="IHS62" s="2"/>
      <c r="IHU62" s="2"/>
      <c r="IHW62" s="2"/>
      <c r="IHY62" s="2"/>
      <c r="IIA62" s="2"/>
      <c r="IIC62" s="2"/>
      <c r="IIE62" s="2"/>
      <c r="IIG62" s="2"/>
      <c r="III62" s="2"/>
      <c r="IIK62" s="2"/>
      <c r="IIM62" s="2"/>
      <c r="IIO62" s="2"/>
      <c r="IIQ62" s="2"/>
      <c r="IIS62" s="2"/>
      <c r="IIU62" s="2"/>
      <c r="IIW62" s="2"/>
      <c r="IIY62" s="2"/>
      <c r="IJA62" s="2"/>
      <c r="IJC62" s="2"/>
      <c r="IJE62" s="2"/>
      <c r="IJG62" s="2"/>
      <c r="IJI62" s="2"/>
      <c r="IJK62" s="2"/>
      <c r="IJM62" s="2"/>
      <c r="IJO62" s="2"/>
      <c r="IJQ62" s="2"/>
      <c r="IJS62" s="2"/>
      <c r="IJU62" s="2"/>
      <c r="IJW62" s="2"/>
      <c r="IJY62" s="2"/>
      <c r="IKA62" s="2"/>
      <c r="IKC62" s="2"/>
      <c r="IKE62" s="2"/>
      <c r="IKG62" s="2"/>
      <c r="IKI62" s="2"/>
      <c r="IKK62" s="2"/>
      <c r="IKM62" s="2"/>
      <c r="IKO62" s="2"/>
      <c r="IKQ62" s="2"/>
      <c r="IKS62" s="2"/>
      <c r="IKU62" s="2"/>
      <c r="IKW62" s="2"/>
      <c r="IKY62" s="2"/>
      <c r="ILA62" s="2"/>
      <c r="ILC62" s="2"/>
      <c r="ILE62" s="2"/>
      <c r="ILG62" s="2"/>
      <c r="ILI62" s="2"/>
      <c r="ILK62" s="2"/>
      <c r="ILM62" s="2"/>
      <c r="ILO62" s="2"/>
      <c r="ILQ62" s="2"/>
      <c r="ILS62" s="2"/>
      <c r="ILU62" s="2"/>
      <c r="ILW62" s="2"/>
      <c r="ILY62" s="2"/>
      <c r="IMA62" s="2"/>
      <c r="IMC62" s="2"/>
      <c r="IME62" s="2"/>
      <c r="IMG62" s="2"/>
      <c r="IMI62" s="2"/>
      <c r="IMK62" s="2"/>
      <c r="IMM62" s="2"/>
      <c r="IMO62" s="2"/>
      <c r="IMQ62" s="2"/>
      <c r="IMS62" s="2"/>
      <c r="IMU62" s="2"/>
      <c r="IMW62" s="2"/>
      <c r="IMY62" s="2"/>
      <c r="INA62" s="2"/>
      <c r="INC62" s="2"/>
      <c r="INE62" s="2"/>
      <c r="ING62" s="2"/>
      <c r="INI62" s="2"/>
      <c r="INK62" s="2"/>
      <c r="INM62" s="2"/>
      <c r="INO62" s="2"/>
      <c r="INQ62" s="2"/>
      <c r="INS62" s="2"/>
      <c r="INU62" s="2"/>
      <c r="INW62" s="2"/>
      <c r="INY62" s="2"/>
      <c r="IOA62" s="2"/>
      <c r="IOC62" s="2"/>
      <c r="IOE62" s="2"/>
      <c r="IOG62" s="2"/>
      <c r="IOI62" s="2"/>
      <c r="IOK62" s="2"/>
      <c r="IOM62" s="2"/>
      <c r="IOO62" s="2"/>
      <c r="IOQ62" s="2"/>
      <c r="IOS62" s="2"/>
      <c r="IOU62" s="2"/>
      <c r="IOW62" s="2"/>
      <c r="IOY62" s="2"/>
      <c r="IPA62" s="2"/>
      <c r="IPC62" s="2"/>
      <c r="IPE62" s="2"/>
      <c r="IPG62" s="2"/>
      <c r="IPI62" s="2"/>
      <c r="IPK62" s="2"/>
      <c r="IPM62" s="2"/>
      <c r="IPO62" s="2"/>
      <c r="IPQ62" s="2"/>
      <c r="IPS62" s="2"/>
      <c r="IPU62" s="2"/>
      <c r="IPW62" s="2"/>
      <c r="IPY62" s="2"/>
      <c r="IQA62" s="2"/>
      <c r="IQC62" s="2"/>
      <c r="IQE62" s="2"/>
      <c r="IQG62" s="2"/>
      <c r="IQI62" s="2"/>
      <c r="IQK62" s="2"/>
      <c r="IQM62" s="2"/>
      <c r="IQO62" s="2"/>
      <c r="IQQ62" s="2"/>
      <c r="IQS62" s="2"/>
      <c r="IQU62" s="2"/>
      <c r="IQW62" s="2"/>
      <c r="IQY62" s="2"/>
      <c r="IRA62" s="2"/>
      <c r="IRC62" s="2"/>
      <c r="IRE62" s="2"/>
      <c r="IRG62" s="2"/>
      <c r="IRI62" s="2"/>
      <c r="IRK62" s="2"/>
      <c r="IRM62" s="2"/>
      <c r="IRO62" s="2"/>
      <c r="IRQ62" s="2"/>
      <c r="IRS62" s="2"/>
      <c r="IRU62" s="2"/>
      <c r="IRW62" s="2"/>
      <c r="IRY62" s="2"/>
      <c r="ISA62" s="2"/>
      <c r="ISC62" s="2"/>
      <c r="ISE62" s="2"/>
      <c r="ISG62" s="2"/>
      <c r="ISI62" s="2"/>
      <c r="ISK62" s="2"/>
      <c r="ISM62" s="2"/>
      <c r="ISO62" s="2"/>
      <c r="ISQ62" s="2"/>
      <c r="ISS62" s="2"/>
      <c r="ISU62" s="2"/>
      <c r="ISW62" s="2"/>
      <c r="ISY62" s="2"/>
      <c r="ITA62" s="2"/>
      <c r="ITC62" s="2"/>
      <c r="ITE62" s="2"/>
      <c r="ITG62" s="2"/>
      <c r="ITI62" s="2"/>
      <c r="ITK62" s="2"/>
      <c r="ITM62" s="2"/>
      <c r="ITO62" s="2"/>
      <c r="ITQ62" s="2"/>
      <c r="ITS62" s="2"/>
      <c r="ITU62" s="2"/>
      <c r="ITW62" s="2"/>
      <c r="ITY62" s="2"/>
      <c r="IUA62" s="2"/>
      <c r="IUC62" s="2"/>
      <c r="IUE62" s="2"/>
      <c r="IUG62" s="2"/>
      <c r="IUI62" s="2"/>
      <c r="IUK62" s="2"/>
      <c r="IUM62" s="2"/>
      <c r="IUO62" s="2"/>
      <c r="IUQ62" s="2"/>
      <c r="IUS62" s="2"/>
      <c r="IUU62" s="2"/>
      <c r="IUW62" s="2"/>
      <c r="IUY62" s="2"/>
      <c r="IVA62" s="2"/>
      <c r="IVC62" s="2"/>
      <c r="IVE62" s="2"/>
      <c r="IVG62" s="2"/>
      <c r="IVI62" s="2"/>
      <c r="IVK62" s="2"/>
      <c r="IVM62" s="2"/>
      <c r="IVO62" s="2"/>
      <c r="IVQ62" s="2"/>
      <c r="IVS62" s="2"/>
      <c r="IVU62" s="2"/>
      <c r="IVW62" s="2"/>
      <c r="IVY62" s="2"/>
      <c r="IWA62" s="2"/>
      <c r="IWC62" s="2"/>
      <c r="IWE62" s="2"/>
      <c r="IWG62" s="2"/>
      <c r="IWI62" s="2"/>
      <c r="IWK62" s="2"/>
      <c r="IWM62" s="2"/>
      <c r="IWO62" s="2"/>
      <c r="IWQ62" s="2"/>
      <c r="IWS62" s="2"/>
      <c r="IWU62" s="2"/>
      <c r="IWW62" s="2"/>
      <c r="IWY62" s="2"/>
      <c r="IXA62" s="2"/>
      <c r="IXC62" s="2"/>
      <c r="IXE62" s="2"/>
      <c r="IXG62" s="2"/>
      <c r="IXI62" s="2"/>
      <c r="IXK62" s="2"/>
      <c r="IXM62" s="2"/>
      <c r="IXO62" s="2"/>
      <c r="IXQ62" s="2"/>
      <c r="IXS62" s="2"/>
      <c r="IXU62" s="2"/>
      <c r="IXW62" s="2"/>
      <c r="IXY62" s="2"/>
      <c r="IYA62" s="2"/>
      <c r="IYC62" s="2"/>
      <c r="IYE62" s="2"/>
      <c r="IYG62" s="2"/>
      <c r="IYI62" s="2"/>
      <c r="IYK62" s="2"/>
      <c r="IYM62" s="2"/>
      <c r="IYO62" s="2"/>
      <c r="IYQ62" s="2"/>
      <c r="IYS62" s="2"/>
      <c r="IYU62" s="2"/>
      <c r="IYW62" s="2"/>
      <c r="IYY62" s="2"/>
      <c r="IZA62" s="2"/>
      <c r="IZC62" s="2"/>
      <c r="IZE62" s="2"/>
      <c r="IZG62" s="2"/>
      <c r="IZI62" s="2"/>
      <c r="IZK62" s="2"/>
      <c r="IZM62" s="2"/>
      <c r="IZO62" s="2"/>
      <c r="IZQ62" s="2"/>
      <c r="IZS62" s="2"/>
      <c r="IZU62" s="2"/>
      <c r="IZW62" s="2"/>
      <c r="IZY62" s="2"/>
      <c r="JAA62" s="2"/>
      <c r="JAC62" s="2"/>
      <c r="JAE62" s="2"/>
      <c r="JAG62" s="2"/>
      <c r="JAI62" s="2"/>
      <c r="JAK62" s="2"/>
      <c r="JAM62" s="2"/>
      <c r="JAO62" s="2"/>
      <c r="JAQ62" s="2"/>
      <c r="JAS62" s="2"/>
      <c r="JAU62" s="2"/>
      <c r="JAW62" s="2"/>
      <c r="JAY62" s="2"/>
      <c r="JBA62" s="2"/>
      <c r="JBC62" s="2"/>
      <c r="JBE62" s="2"/>
      <c r="JBG62" s="2"/>
      <c r="JBI62" s="2"/>
      <c r="JBK62" s="2"/>
      <c r="JBM62" s="2"/>
      <c r="JBO62" s="2"/>
      <c r="JBQ62" s="2"/>
      <c r="JBS62" s="2"/>
      <c r="JBU62" s="2"/>
      <c r="JBW62" s="2"/>
      <c r="JBY62" s="2"/>
      <c r="JCA62" s="2"/>
      <c r="JCC62" s="2"/>
      <c r="JCE62" s="2"/>
      <c r="JCG62" s="2"/>
      <c r="JCI62" s="2"/>
      <c r="JCK62" s="2"/>
      <c r="JCM62" s="2"/>
      <c r="JCO62" s="2"/>
      <c r="JCQ62" s="2"/>
      <c r="JCS62" s="2"/>
      <c r="JCU62" s="2"/>
      <c r="JCW62" s="2"/>
      <c r="JCY62" s="2"/>
      <c r="JDA62" s="2"/>
      <c r="JDC62" s="2"/>
      <c r="JDE62" s="2"/>
      <c r="JDG62" s="2"/>
      <c r="JDI62" s="2"/>
      <c r="JDK62" s="2"/>
      <c r="JDM62" s="2"/>
      <c r="JDO62" s="2"/>
      <c r="JDQ62" s="2"/>
      <c r="JDS62" s="2"/>
      <c r="JDU62" s="2"/>
      <c r="JDW62" s="2"/>
      <c r="JDY62" s="2"/>
      <c r="JEA62" s="2"/>
      <c r="JEC62" s="2"/>
      <c r="JEE62" s="2"/>
      <c r="JEG62" s="2"/>
      <c r="JEI62" s="2"/>
      <c r="JEK62" s="2"/>
      <c r="JEM62" s="2"/>
      <c r="JEO62" s="2"/>
      <c r="JEQ62" s="2"/>
      <c r="JES62" s="2"/>
      <c r="JEU62" s="2"/>
      <c r="JEW62" s="2"/>
      <c r="JEY62" s="2"/>
      <c r="JFA62" s="2"/>
      <c r="JFC62" s="2"/>
      <c r="JFE62" s="2"/>
      <c r="JFG62" s="2"/>
      <c r="JFI62" s="2"/>
      <c r="JFK62" s="2"/>
      <c r="JFM62" s="2"/>
      <c r="JFO62" s="2"/>
      <c r="JFQ62" s="2"/>
      <c r="JFS62" s="2"/>
      <c r="JFU62" s="2"/>
      <c r="JFW62" s="2"/>
      <c r="JFY62" s="2"/>
      <c r="JGA62" s="2"/>
      <c r="JGC62" s="2"/>
      <c r="JGE62" s="2"/>
      <c r="JGG62" s="2"/>
      <c r="JGI62" s="2"/>
      <c r="JGK62" s="2"/>
      <c r="JGM62" s="2"/>
      <c r="JGO62" s="2"/>
      <c r="JGQ62" s="2"/>
      <c r="JGS62" s="2"/>
      <c r="JGU62" s="2"/>
      <c r="JGW62" s="2"/>
      <c r="JGY62" s="2"/>
      <c r="JHA62" s="2"/>
      <c r="JHC62" s="2"/>
      <c r="JHE62" s="2"/>
      <c r="JHG62" s="2"/>
      <c r="JHI62" s="2"/>
      <c r="JHK62" s="2"/>
      <c r="JHM62" s="2"/>
      <c r="JHO62" s="2"/>
      <c r="JHQ62" s="2"/>
      <c r="JHS62" s="2"/>
      <c r="JHU62" s="2"/>
      <c r="JHW62" s="2"/>
      <c r="JHY62" s="2"/>
      <c r="JIA62" s="2"/>
      <c r="JIC62" s="2"/>
      <c r="JIE62" s="2"/>
      <c r="JIG62" s="2"/>
      <c r="JII62" s="2"/>
      <c r="JIK62" s="2"/>
      <c r="JIM62" s="2"/>
      <c r="JIO62" s="2"/>
      <c r="JIQ62" s="2"/>
      <c r="JIS62" s="2"/>
      <c r="JIU62" s="2"/>
      <c r="JIW62" s="2"/>
      <c r="JIY62" s="2"/>
      <c r="JJA62" s="2"/>
      <c r="JJC62" s="2"/>
      <c r="JJE62" s="2"/>
      <c r="JJG62" s="2"/>
      <c r="JJI62" s="2"/>
      <c r="JJK62" s="2"/>
      <c r="JJM62" s="2"/>
      <c r="JJO62" s="2"/>
      <c r="JJQ62" s="2"/>
      <c r="JJS62" s="2"/>
      <c r="JJU62" s="2"/>
      <c r="JJW62" s="2"/>
      <c r="JJY62" s="2"/>
      <c r="JKA62" s="2"/>
      <c r="JKC62" s="2"/>
      <c r="JKE62" s="2"/>
      <c r="JKG62" s="2"/>
      <c r="JKI62" s="2"/>
      <c r="JKK62" s="2"/>
      <c r="JKM62" s="2"/>
      <c r="JKO62" s="2"/>
      <c r="JKQ62" s="2"/>
      <c r="JKS62" s="2"/>
      <c r="JKU62" s="2"/>
      <c r="JKW62" s="2"/>
      <c r="JKY62" s="2"/>
      <c r="JLA62" s="2"/>
      <c r="JLC62" s="2"/>
      <c r="JLE62" s="2"/>
      <c r="JLG62" s="2"/>
      <c r="JLI62" s="2"/>
      <c r="JLK62" s="2"/>
      <c r="JLM62" s="2"/>
      <c r="JLO62" s="2"/>
      <c r="JLQ62" s="2"/>
      <c r="JLS62" s="2"/>
      <c r="JLU62" s="2"/>
      <c r="JLW62" s="2"/>
      <c r="JLY62" s="2"/>
      <c r="JMA62" s="2"/>
      <c r="JMC62" s="2"/>
      <c r="JME62" s="2"/>
      <c r="JMG62" s="2"/>
      <c r="JMI62" s="2"/>
      <c r="JMK62" s="2"/>
      <c r="JMM62" s="2"/>
      <c r="JMO62" s="2"/>
      <c r="JMQ62" s="2"/>
      <c r="JMS62" s="2"/>
      <c r="JMU62" s="2"/>
      <c r="JMW62" s="2"/>
      <c r="JMY62" s="2"/>
      <c r="JNA62" s="2"/>
      <c r="JNC62" s="2"/>
      <c r="JNE62" s="2"/>
      <c r="JNG62" s="2"/>
      <c r="JNI62" s="2"/>
      <c r="JNK62" s="2"/>
      <c r="JNM62" s="2"/>
      <c r="JNO62" s="2"/>
      <c r="JNQ62" s="2"/>
      <c r="JNS62" s="2"/>
      <c r="JNU62" s="2"/>
      <c r="JNW62" s="2"/>
      <c r="JNY62" s="2"/>
      <c r="JOA62" s="2"/>
      <c r="JOC62" s="2"/>
      <c r="JOE62" s="2"/>
      <c r="JOG62" s="2"/>
      <c r="JOI62" s="2"/>
      <c r="JOK62" s="2"/>
      <c r="JOM62" s="2"/>
      <c r="JOO62" s="2"/>
      <c r="JOQ62" s="2"/>
      <c r="JOS62" s="2"/>
      <c r="JOU62" s="2"/>
      <c r="JOW62" s="2"/>
      <c r="JOY62" s="2"/>
      <c r="JPA62" s="2"/>
      <c r="JPC62" s="2"/>
      <c r="JPE62" s="2"/>
      <c r="JPG62" s="2"/>
      <c r="JPI62" s="2"/>
      <c r="JPK62" s="2"/>
      <c r="JPM62" s="2"/>
      <c r="JPO62" s="2"/>
      <c r="JPQ62" s="2"/>
      <c r="JPS62" s="2"/>
      <c r="JPU62" s="2"/>
      <c r="JPW62" s="2"/>
      <c r="JPY62" s="2"/>
      <c r="JQA62" s="2"/>
      <c r="JQC62" s="2"/>
      <c r="JQE62" s="2"/>
      <c r="JQG62" s="2"/>
      <c r="JQI62" s="2"/>
      <c r="JQK62" s="2"/>
      <c r="JQM62" s="2"/>
      <c r="JQO62" s="2"/>
      <c r="JQQ62" s="2"/>
      <c r="JQS62" s="2"/>
      <c r="JQU62" s="2"/>
      <c r="JQW62" s="2"/>
      <c r="JQY62" s="2"/>
      <c r="JRA62" s="2"/>
      <c r="JRC62" s="2"/>
      <c r="JRE62" s="2"/>
      <c r="JRG62" s="2"/>
      <c r="JRI62" s="2"/>
      <c r="JRK62" s="2"/>
      <c r="JRM62" s="2"/>
      <c r="JRO62" s="2"/>
      <c r="JRQ62" s="2"/>
      <c r="JRS62" s="2"/>
      <c r="JRU62" s="2"/>
      <c r="JRW62" s="2"/>
      <c r="JRY62" s="2"/>
      <c r="JSA62" s="2"/>
      <c r="JSC62" s="2"/>
      <c r="JSE62" s="2"/>
      <c r="JSG62" s="2"/>
      <c r="JSI62" s="2"/>
      <c r="JSK62" s="2"/>
      <c r="JSM62" s="2"/>
      <c r="JSO62" s="2"/>
      <c r="JSQ62" s="2"/>
      <c r="JSS62" s="2"/>
      <c r="JSU62" s="2"/>
      <c r="JSW62" s="2"/>
      <c r="JSY62" s="2"/>
      <c r="JTA62" s="2"/>
      <c r="JTC62" s="2"/>
      <c r="JTE62" s="2"/>
      <c r="JTG62" s="2"/>
      <c r="JTI62" s="2"/>
      <c r="JTK62" s="2"/>
      <c r="JTM62" s="2"/>
      <c r="JTO62" s="2"/>
      <c r="JTQ62" s="2"/>
      <c r="JTS62" s="2"/>
      <c r="JTU62" s="2"/>
      <c r="JTW62" s="2"/>
      <c r="JTY62" s="2"/>
      <c r="JUA62" s="2"/>
      <c r="JUC62" s="2"/>
      <c r="JUE62" s="2"/>
      <c r="JUG62" s="2"/>
      <c r="JUI62" s="2"/>
      <c r="JUK62" s="2"/>
      <c r="JUM62" s="2"/>
      <c r="JUO62" s="2"/>
      <c r="JUQ62" s="2"/>
      <c r="JUS62" s="2"/>
      <c r="JUU62" s="2"/>
      <c r="JUW62" s="2"/>
      <c r="JUY62" s="2"/>
      <c r="JVA62" s="2"/>
      <c r="JVC62" s="2"/>
      <c r="JVE62" s="2"/>
      <c r="JVG62" s="2"/>
      <c r="JVI62" s="2"/>
      <c r="JVK62" s="2"/>
      <c r="JVM62" s="2"/>
      <c r="JVO62" s="2"/>
      <c r="JVQ62" s="2"/>
      <c r="JVS62" s="2"/>
      <c r="JVU62" s="2"/>
      <c r="JVW62" s="2"/>
      <c r="JVY62" s="2"/>
      <c r="JWA62" s="2"/>
      <c r="JWC62" s="2"/>
      <c r="JWE62" s="2"/>
      <c r="JWG62" s="2"/>
      <c r="JWI62" s="2"/>
      <c r="JWK62" s="2"/>
      <c r="JWM62" s="2"/>
      <c r="JWO62" s="2"/>
      <c r="JWQ62" s="2"/>
      <c r="JWS62" s="2"/>
      <c r="JWU62" s="2"/>
      <c r="JWW62" s="2"/>
      <c r="JWY62" s="2"/>
      <c r="JXA62" s="2"/>
      <c r="JXC62" s="2"/>
      <c r="JXE62" s="2"/>
      <c r="JXG62" s="2"/>
      <c r="JXI62" s="2"/>
      <c r="JXK62" s="2"/>
      <c r="JXM62" s="2"/>
      <c r="JXO62" s="2"/>
      <c r="JXQ62" s="2"/>
      <c r="JXS62" s="2"/>
      <c r="JXU62" s="2"/>
      <c r="JXW62" s="2"/>
      <c r="JXY62" s="2"/>
      <c r="JYA62" s="2"/>
      <c r="JYC62" s="2"/>
      <c r="JYE62" s="2"/>
      <c r="JYG62" s="2"/>
      <c r="JYI62" s="2"/>
      <c r="JYK62" s="2"/>
      <c r="JYM62" s="2"/>
      <c r="JYO62" s="2"/>
      <c r="JYQ62" s="2"/>
      <c r="JYS62" s="2"/>
      <c r="JYU62" s="2"/>
      <c r="JYW62" s="2"/>
      <c r="JYY62" s="2"/>
      <c r="JZA62" s="2"/>
      <c r="JZC62" s="2"/>
      <c r="JZE62" s="2"/>
      <c r="JZG62" s="2"/>
      <c r="JZI62" s="2"/>
      <c r="JZK62" s="2"/>
      <c r="JZM62" s="2"/>
      <c r="JZO62" s="2"/>
      <c r="JZQ62" s="2"/>
      <c r="JZS62" s="2"/>
      <c r="JZU62" s="2"/>
      <c r="JZW62" s="2"/>
      <c r="JZY62" s="2"/>
      <c r="KAA62" s="2"/>
      <c r="KAC62" s="2"/>
      <c r="KAE62" s="2"/>
      <c r="KAG62" s="2"/>
      <c r="KAI62" s="2"/>
      <c r="KAK62" s="2"/>
      <c r="KAM62" s="2"/>
      <c r="KAO62" s="2"/>
      <c r="KAQ62" s="2"/>
      <c r="KAS62" s="2"/>
      <c r="KAU62" s="2"/>
      <c r="KAW62" s="2"/>
      <c r="KAY62" s="2"/>
      <c r="KBA62" s="2"/>
      <c r="KBC62" s="2"/>
      <c r="KBE62" s="2"/>
      <c r="KBG62" s="2"/>
      <c r="KBI62" s="2"/>
      <c r="KBK62" s="2"/>
      <c r="KBM62" s="2"/>
      <c r="KBO62" s="2"/>
      <c r="KBQ62" s="2"/>
      <c r="KBS62" s="2"/>
      <c r="KBU62" s="2"/>
      <c r="KBW62" s="2"/>
      <c r="KBY62" s="2"/>
      <c r="KCA62" s="2"/>
      <c r="KCC62" s="2"/>
      <c r="KCE62" s="2"/>
      <c r="KCG62" s="2"/>
      <c r="KCI62" s="2"/>
      <c r="KCK62" s="2"/>
      <c r="KCM62" s="2"/>
      <c r="KCO62" s="2"/>
      <c r="KCQ62" s="2"/>
      <c r="KCS62" s="2"/>
      <c r="KCU62" s="2"/>
      <c r="KCW62" s="2"/>
      <c r="KCY62" s="2"/>
      <c r="KDA62" s="2"/>
      <c r="KDC62" s="2"/>
      <c r="KDE62" s="2"/>
      <c r="KDG62" s="2"/>
      <c r="KDI62" s="2"/>
      <c r="KDK62" s="2"/>
      <c r="KDM62" s="2"/>
      <c r="KDO62" s="2"/>
      <c r="KDQ62" s="2"/>
      <c r="KDS62" s="2"/>
      <c r="KDU62" s="2"/>
      <c r="KDW62" s="2"/>
      <c r="KDY62" s="2"/>
      <c r="KEA62" s="2"/>
      <c r="KEC62" s="2"/>
      <c r="KEE62" s="2"/>
      <c r="KEG62" s="2"/>
      <c r="KEI62" s="2"/>
      <c r="KEK62" s="2"/>
      <c r="KEM62" s="2"/>
      <c r="KEO62" s="2"/>
      <c r="KEQ62" s="2"/>
      <c r="KES62" s="2"/>
      <c r="KEU62" s="2"/>
      <c r="KEW62" s="2"/>
      <c r="KEY62" s="2"/>
      <c r="KFA62" s="2"/>
      <c r="KFC62" s="2"/>
      <c r="KFE62" s="2"/>
      <c r="KFG62" s="2"/>
      <c r="KFI62" s="2"/>
      <c r="KFK62" s="2"/>
      <c r="KFM62" s="2"/>
      <c r="KFO62" s="2"/>
      <c r="KFQ62" s="2"/>
      <c r="KFS62" s="2"/>
      <c r="KFU62" s="2"/>
      <c r="KFW62" s="2"/>
      <c r="KFY62" s="2"/>
      <c r="KGA62" s="2"/>
      <c r="KGC62" s="2"/>
      <c r="KGE62" s="2"/>
      <c r="KGG62" s="2"/>
      <c r="KGI62" s="2"/>
      <c r="KGK62" s="2"/>
      <c r="KGM62" s="2"/>
      <c r="KGO62" s="2"/>
      <c r="KGQ62" s="2"/>
      <c r="KGS62" s="2"/>
      <c r="KGU62" s="2"/>
      <c r="KGW62" s="2"/>
      <c r="KGY62" s="2"/>
      <c r="KHA62" s="2"/>
      <c r="KHC62" s="2"/>
      <c r="KHE62" s="2"/>
      <c r="KHG62" s="2"/>
      <c r="KHI62" s="2"/>
      <c r="KHK62" s="2"/>
      <c r="KHM62" s="2"/>
      <c r="KHO62" s="2"/>
      <c r="KHQ62" s="2"/>
      <c r="KHS62" s="2"/>
      <c r="KHU62" s="2"/>
      <c r="KHW62" s="2"/>
      <c r="KHY62" s="2"/>
      <c r="KIA62" s="2"/>
      <c r="KIC62" s="2"/>
      <c r="KIE62" s="2"/>
      <c r="KIG62" s="2"/>
      <c r="KII62" s="2"/>
      <c r="KIK62" s="2"/>
      <c r="KIM62" s="2"/>
      <c r="KIO62" s="2"/>
      <c r="KIQ62" s="2"/>
      <c r="KIS62" s="2"/>
      <c r="KIU62" s="2"/>
      <c r="KIW62" s="2"/>
      <c r="KIY62" s="2"/>
      <c r="KJA62" s="2"/>
      <c r="KJC62" s="2"/>
      <c r="KJE62" s="2"/>
      <c r="KJG62" s="2"/>
      <c r="KJI62" s="2"/>
      <c r="KJK62" s="2"/>
      <c r="KJM62" s="2"/>
      <c r="KJO62" s="2"/>
      <c r="KJQ62" s="2"/>
      <c r="KJS62" s="2"/>
      <c r="KJU62" s="2"/>
      <c r="KJW62" s="2"/>
      <c r="KJY62" s="2"/>
      <c r="KKA62" s="2"/>
      <c r="KKC62" s="2"/>
      <c r="KKE62" s="2"/>
      <c r="KKG62" s="2"/>
      <c r="KKI62" s="2"/>
      <c r="KKK62" s="2"/>
      <c r="KKM62" s="2"/>
      <c r="KKO62" s="2"/>
      <c r="KKQ62" s="2"/>
      <c r="KKS62" s="2"/>
      <c r="KKU62" s="2"/>
      <c r="KKW62" s="2"/>
      <c r="KKY62" s="2"/>
      <c r="KLA62" s="2"/>
      <c r="KLC62" s="2"/>
      <c r="KLE62" s="2"/>
      <c r="KLG62" s="2"/>
      <c r="KLI62" s="2"/>
      <c r="KLK62" s="2"/>
      <c r="KLM62" s="2"/>
      <c r="KLO62" s="2"/>
      <c r="KLQ62" s="2"/>
      <c r="KLS62" s="2"/>
      <c r="KLU62" s="2"/>
      <c r="KLW62" s="2"/>
      <c r="KLY62" s="2"/>
      <c r="KMA62" s="2"/>
      <c r="KMC62" s="2"/>
      <c r="KME62" s="2"/>
      <c r="KMG62" s="2"/>
      <c r="KMI62" s="2"/>
      <c r="KMK62" s="2"/>
      <c r="KMM62" s="2"/>
      <c r="KMO62" s="2"/>
      <c r="KMQ62" s="2"/>
      <c r="KMS62" s="2"/>
      <c r="KMU62" s="2"/>
      <c r="KMW62" s="2"/>
      <c r="KMY62" s="2"/>
      <c r="KNA62" s="2"/>
      <c r="KNC62" s="2"/>
      <c r="KNE62" s="2"/>
      <c r="KNG62" s="2"/>
      <c r="KNI62" s="2"/>
      <c r="KNK62" s="2"/>
      <c r="KNM62" s="2"/>
      <c r="KNO62" s="2"/>
      <c r="KNQ62" s="2"/>
      <c r="KNS62" s="2"/>
      <c r="KNU62" s="2"/>
      <c r="KNW62" s="2"/>
      <c r="KNY62" s="2"/>
      <c r="KOA62" s="2"/>
      <c r="KOC62" s="2"/>
      <c r="KOE62" s="2"/>
      <c r="KOG62" s="2"/>
      <c r="KOI62" s="2"/>
      <c r="KOK62" s="2"/>
      <c r="KOM62" s="2"/>
      <c r="KOO62" s="2"/>
      <c r="KOQ62" s="2"/>
      <c r="KOS62" s="2"/>
      <c r="KOU62" s="2"/>
      <c r="KOW62" s="2"/>
      <c r="KOY62" s="2"/>
      <c r="KPA62" s="2"/>
      <c r="KPC62" s="2"/>
      <c r="KPE62" s="2"/>
      <c r="KPG62" s="2"/>
      <c r="KPI62" s="2"/>
      <c r="KPK62" s="2"/>
      <c r="KPM62" s="2"/>
      <c r="KPO62" s="2"/>
      <c r="KPQ62" s="2"/>
      <c r="KPS62" s="2"/>
      <c r="KPU62" s="2"/>
      <c r="KPW62" s="2"/>
      <c r="KPY62" s="2"/>
      <c r="KQA62" s="2"/>
      <c r="KQC62" s="2"/>
      <c r="KQE62" s="2"/>
      <c r="KQG62" s="2"/>
      <c r="KQI62" s="2"/>
      <c r="KQK62" s="2"/>
      <c r="KQM62" s="2"/>
      <c r="KQO62" s="2"/>
      <c r="KQQ62" s="2"/>
      <c r="KQS62" s="2"/>
      <c r="KQU62" s="2"/>
      <c r="KQW62" s="2"/>
      <c r="KQY62" s="2"/>
      <c r="KRA62" s="2"/>
      <c r="KRC62" s="2"/>
      <c r="KRE62" s="2"/>
      <c r="KRG62" s="2"/>
      <c r="KRI62" s="2"/>
      <c r="KRK62" s="2"/>
      <c r="KRM62" s="2"/>
      <c r="KRO62" s="2"/>
      <c r="KRQ62" s="2"/>
      <c r="KRS62" s="2"/>
      <c r="KRU62" s="2"/>
      <c r="KRW62" s="2"/>
      <c r="KRY62" s="2"/>
      <c r="KSA62" s="2"/>
      <c r="KSC62" s="2"/>
      <c r="KSE62" s="2"/>
      <c r="KSG62" s="2"/>
      <c r="KSI62" s="2"/>
      <c r="KSK62" s="2"/>
      <c r="KSM62" s="2"/>
      <c r="KSO62" s="2"/>
      <c r="KSQ62" s="2"/>
      <c r="KSS62" s="2"/>
      <c r="KSU62" s="2"/>
      <c r="KSW62" s="2"/>
      <c r="KSY62" s="2"/>
      <c r="KTA62" s="2"/>
      <c r="KTC62" s="2"/>
      <c r="KTE62" s="2"/>
      <c r="KTG62" s="2"/>
      <c r="KTI62" s="2"/>
      <c r="KTK62" s="2"/>
      <c r="KTM62" s="2"/>
      <c r="KTO62" s="2"/>
      <c r="KTQ62" s="2"/>
      <c r="KTS62" s="2"/>
      <c r="KTU62" s="2"/>
      <c r="KTW62" s="2"/>
      <c r="KTY62" s="2"/>
      <c r="KUA62" s="2"/>
      <c r="KUC62" s="2"/>
      <c r="KUE62" s="2"/>
      <c r="KUG62" s="2"/>
      <c r="KUI62" s="2"/>
      <c r="KUK62" s="2"/>
      <c r="KUM62" s="2"/>
      <c r="KUO62" s="2"/>
      <c r="KUQ62" s="2"/>
      <c r="KUS62" s="2"/>
      <c r="KUU62" s="2"/>
      <c r="KUW62" s="2"/>
      <c r="KUY62" s="2"/>
      <c r="KVA62" s="2"/>
      <c r="KVC62" s="2"/>
      <c r="KVE62" s="2"/>
      <c r="KVG62" s="2"/>
      <c r="KVI62" s="2"/>
      <c r="KVK62" s="2"/>
      <c r="KVM62" s="2"/>
      <c r="KVO62" s="2"/>
      <c r="KVQ62" s="2"/>
      <c r="KVS62" s="2"/>
      <c r="KVU62" s="2"/>
      <c r="KVW62" s="2"/>
      <c r="KVY62" s="2"/>
      <c r="KWA62" s="2"/>
      <c r="KWC62" s="2"/>
      <c r="KWE62" s="2"/>
      <c r="KWG62" s="2"/>
      <c r="KWI62" s="2"/>
      <c r="KWK62" s="2"/>
      <c r="KWM62" s="2"/>
      <c r="KWO62" s="2"/>
      <c r="KWQ62" s="2"/>
      <c r="KWS62" s="2"/>
      <c r="KWU62" s="2"/>
      <c r="KWW62" s="2"/>
      <c r="KWY62" s="2"/>
      <c r="KXA62" s="2"/>
      <c r="KXC62" s="2"/>
      <c r="KXE62" s="2"/>
      <c r="KXG62" s="2"/>
      <c r="KXI62" s="2"/>
      <c r="KXK62" s="2"/>
      <c r="KXM62" s="2"/>
      <c r="KXO62" s="2"/>
      <c r="KXQ62" s="2"/>
      <c r="KXS62" s="2"/>
      <c r="KXU62" s="2"/>
      <c r="KXW62" s="2"/>
      <c r="KXY62" s="2"/>
      <c r="KYA62" s="2"/>
      <c r="KYC62" s="2"/>
      <c r="KYE62" s="2"/>
      <c r="KYG62" s="2"/>
      <c r="KYI62" s="2"/>
      <c r="KYK62" s="2"/>
      <c r="KYM62" s="2"/>
      <c r="KYO62" s="2"/>
      <c r="KYQ62" s="2"/>
      <c r="KYS62" s="2"/>
      <c r="KYU62" s="2"/>
      <c r="KYW62" s="2"/>
      <c r="KYY62" s="2"/>
      <c r="KZA62" s="2"/>
      <c r="KZC62" s="2"/>
      <c r="KZE62" s="2"/>
      <c r="KZG62" s="2"/>
      <c r="KZI62" s="2"/>
      <c r="KZK62" s="2"/>
      <c r="KZM62" s="2"/>
      <c r="KZO62" s="2"/>
      <c r="KZQ62" s="2"/>
      <c r="KZS62" s="2"/>
      <c r="KZU62" s="2"/>
      <c r="KZW62" s="2"/>
      <c r="KZY62" s="2"/>
      <c r="LAA62" s="2"/>
      <c r="LAC62" s="2"/>
      <c r="LAE62" s="2"/>
      <c r="LAG62" s="2"/>
      <c r="LAI62" s="2"/>
      <c r="LAK62" s="2"/>
      <c r="LAM62" s="2"/>
      <c r="LAO62" s="2"/>
      <c r="LAQ62" s="2"/>
      <c r="LAS62" s="2"/>
      <c r="LAU62" s="2"/>
      <c r="LAW62" s="2"/>
      <c r="LAY62" s="2"/>
      <c r="LBA62" s="2"/>
      <c r="LBC62" s="2"/>
      <c r="LBE62" s="2"/>
      <c r="LBG62" s="2"/>
      <c r="LBI62" s="2"/>
      <c r="LBK62" s="2"/>
      <c r="LBM62" s="2"/>
      <c r="LBO62" s="2"/>
      <c r="LBQ62" s="2"/>
      <c r="LBS62" s="2"/>
      <c r="LBU62" s="2"/>
      <c r="LBW62" s="2"/>
      <c r="LBY62" s="2"/>
      <c r="LCA62" s="2"/>
      <c r="LCC62" s="2"/>
      <c r="LCE62" s="2"/>
      <c r="LCG62" s="2"/>
      <c r="LCI62" s="2"/>
      <c r="LCK62" s="2"/>
      <c r="LCM62" s="2"/>
      <c r="LCO62" s="2"/>
      <c r="LCQ62" s="2"/>
      <c r="LCS62" s="2"/>
      <c r="LCU62" s="2"/>
      <c r="LCW62" s="2"/>
      <c r="LCY62" s="2"/>
      <c r="LDA62" s="2"/>
      <c r="LDC62" s="2"/>
      <c r="LDE62" s="2"/>
      <c r="LDG62" s="2"/>
      <c r="LDI62" s="2"/>
      <c r="LDK62" s="2"/>
      <c r="LDM62" s="2"/>
      <c r="LDO62" s="2"/>
      <c r="LDQ62" s="2"/>
      <c r="LDS62" s="2"/>
      <c r="LDU62" s="2"/>
      <c r="LDW62" s="2"/>
      <c r="LDY62" s="2"/>
      <c r="LEA62" s="2"/>
      <c r="LEC62" s="2"/>
      <c r="LEE62" s="2"/>
      <c r="LEG62" s="2"/>
      <c r="LEI62" s="2"/>
      <c r="LEK62" s="2"/>
      <c r="LEM62" s="2"/>
      <c r="LEO62" s="2"/>
      <c r="LEQ62" s="2"/>
      <c r="LES62" s="2"/>
      <c r="LEU62" s="2"/>
      <c r="LEW62" s="2"/>
      <c r="LEY62" s="2"/>
      <c r="LFA62" s="2"/>
      <c r="LFC62" s="2"/>
      <c r="LFE62" s="2"/>
      <c r="LFG62" s="2"/>
      <c r="LFI62" s="2"/>
      <c r="LFK62" s="2"/>
      <c r="LFM62" s="2"/>
      <c r="LFO62" s="2"/>
      <c r="LFQ62" s="2"/>
      <c r="LFS62" s="2"/>
      <c r="LFU62" s="2"/>
      <c r="LFW62" s="2"/>
      <c r="LFY62" s="2"/>
      <c r="LGA62" s="2"/>
      <c r="LGC62" s="2"/>
      <c r="LGE62" s="2"/>
      <c r="LGG62" s="2"/>
      <c r="LGI62" s="2"/>
      <c r="LGK62" s="2"/>
      <c r="LGM62" s="2"/>
      <c r="LGO62" s="2"/>
      <c r="LGQ62" s="2"/>
      <c r="LGS62" s="2"/>
      <c r="LGU62" s="2"/>
      <c r="LGW62" s="2"/>
      <c r="LGY62" s="2"/>
      <c r="LHA62" s="2"/>
      <c r="LHC62" s="2"/>
      <c r="LHE62" s="2"/>
      <c r="LHG62" s="2"/>
      <c r="LHI62" s="2"/>
      <c r="LHK62" s="2"/>
      <c r="LHM62" s="2"/>
      <c r="LHO62" s="2"/>
      <c r="LHQ62" s="2"/>
      <c r="LHS62" s="2"/>
      <c r="LHU62" s="2"/>
      <c r="LHW62" s="2"/>
      <c r="LHY62" s="2"/>
      <c r="LIA62" s="2"/>
      <c r="LIC62" s="2"/>
      <c r="LIE62" s="2"/>
      <c r="LIG62" s="2"/>
      <c r="LII62" s="2"/>
      <c r="LIK62" s="2"/>
      <c r="LIM62" s="2"/>
      <c r="LIO62" s="2"/>
      <c r="LIQ62" s="2"/>
      <c r="LIS62" s="2"/>
      <c r="LIU62" s="2"/>
      <c r="LIW62" s="2"/>
      <c r="LIY62" s="2"/>
      <c r="LJA62" s="2"/>
      <c r="LJC62" s="2"/>
      <c r="LJE62" s="2"/>
      <c r="LJG62" s="2"/>
      <c r="LJI62" s="2"/>
      <c r="LJK62" s="2"/>
      <c r="LJM62" s="2"/>
      <c r="LJO62" s="2"/>
      <c r="LJQ62" s="2"/>
      <c r="LJS62" s="2"/>
      <c r="LJU62" s="2"/>
      <c r="LJW62" s="2"/>
      <c r="LJY62" s="2"/>
      <c r="LKA62" s="2"/>
      <c r="LKC62" s="2"/>
      <c r="LKE62" s="2"/>
      <c r="LKG62" s="2"/>
      <c r="LKI62" s="2"/>
      <c r="LKK62" s="2"/>
      <c r="LKM62" s="2"/>
      <c r="LKO62" s="2"/>
      <c r="LKQ62" s="2"/>
      <c r="LKS62" s="2"/>
      <c r="LKU62" s="2"/>
      <c r="LKW62" s="2"/>
      <c r="LKY62" s="2"/>
      <c r="LLA62" s="2"/>
      <c r="LLC62" s="2"/>
      <c r="LLE62" s="2"/>
      <c r="LLG62" s="2"/>
      <c r="LLI62" s="2"/>
      <c r="LLK62" s="2"/>
      <c r="LLM62" s="2"/>
      <c r="LLO62" s="2"/>
      <c r="LLQ62" s="2"/>
      <c r="LLS62" s="2"/>
      <c r="LLU62" s="2"/>
      <c r="LLW62" s="2"/>
      <c r="LLY62" s="2"/>
      <c r="LMA62" s="2"/>
      <c r="LMC62" s="2"/>
      <c r="LME62" s="2"/>
      <c r="LMG62" s="2"/>
      <c r="LMI62" s="2"/>
      <c r="LMK62" s="2"/>
      <c r="LMM62" s="2"/>
      <c r="LMO62" s="2"/>
      <c r="LMQ62" s="2"/>
      <c r="LMS62" s="2"/>
      <c r="LMU62" s="2"/>
      <c r="LMW62" s="2"/>
      <c r="LMY62" s="2"/>
      <c r="LNA62" s="2"/>
      <c r="LNC62" s="2"/>
      <c r="LNE62" s="2"/>
      <c r="LNG62" s="2"/>
      <c r="LNI62" s="2"/>
      <c r="LNK62" s="2"/>
      <c r="LNM62" s="2"/>
      <c r="LNO62" s="2"/>
      <c r="LNQ62" s="2"/>
      <c r="LNS62" s="2"/>
      <c r="LNU62" s="2"/>
      <c r="LNW62" s="2"/>
      <c r="LNY62" s="2"/>
      <c r="LOA62" s="2"/>
      <c r="LOC62" s="2"/>
      <c r="LOE62" s="2"/>
      <c r="LOG62" s="2"/>
      <c r="LOI62" s="2"/>
      <c r="LOK62" s="2"/>
      <c r="LOM62" s="2"/>
      <c r="LOO62" s="2"/>
      <c r="LOQ62" s="2"/>
      <c r="LOS62" s="2"/>
      <c r="LOU62" s="2"/>
      <c r="LOW62" s="2"/>
      <c r="LOY62" s="2"/>
      <c r="LPA62" s="2"/>
      <c r="LPC62" s="2"/>
      <c r="LPE62" s="2"/>
      <c r="LPG62" s="2"/>
      <c r="LPI62" s="2"/>
      <c r="LPK62" s="2"/>
      <c r="LPM62" s="2"/>
      <c r="LPO62" s="2"/>
      <c r="LPQ62" s="2"/>
      <c r="LPS62" s="2"/>
      <c r="LPU62" s="2"/>
      <c r="LPW62" s="2"/>
      <c r="LPY62" s="2"/>
      <c r="LQA62" s="2"/>
      <c r="LQC62" s="2"/>
      <c r="LQE62" s="2"/>
      <c r="LQG62" s="2"/>
      <c r="LQI62" s="2"/>
      <c r="LQK62" s="2"/>
      <c r="LQM62" s="2"/>
      <c r="LQO62" s="2"/>
      <c r="LQQ62" s="2"/>
      <c r="LQS62" s="2"/>
      <c r="LQU62" s="2"/>
      <c r="LQW62" s="2"/>
      <c r="LQY62" s="2"/>
      <c r="LRA62" s="2"/>
      <c r="LRC62" s="2"/>
      <c r="LRE62" s="2"/>
      <c r="LRG62" s="2"/>
      <c r="LRI62" s="2"/>
      <c r="LRK62" s="2"/>
      <c r="LRM62" s="2"/>
      <c r="LRO62" s="2"/>
      <c r="LRQ62" s="2"/>
      <c r="LRS62" s="2"/>
      <c r="LRU62" s="2"/>
      <c r="LRW62" s="2"/>
      <c r="LRY62" s="2"/>
      <c r="LSA62" s="2"/>
      <c r="LSC62" s="2"/>
      <c r="LSE62" s="2"/>
      <c r="LSG62" s="2"/>
      <c r="LSI62" s="2"/>
      <c r="LSK62" s="2"/>
      <c r="LSM62" s="2"/>
      <c r="LSO62" s="2"/>
      <c r="LSQ62" s="2"/>
      <c r="LSS62" s="2"/>
      <c r="LSU62" s="2"/>
      <c r="LSW62" s="2"/>
      <c r="LSY62" s="2"/>
      <c r="LTA62" s="2"/>
      <c r="LTC62" s="2"/>
      <c r="LTE62" s="2"/>
      <c r="LTG62" s="2"/>
      <c r="LTI62" s="2"/>
      <c r="LTK62" s="2"/>
      <c r="LTM62" s="2"/>
      <c r="LTO62" s="2"/>
      <c r="LTQ62" s="2"/>
      <c r="LTS62" s="2"/>
      <c r="LTU62" s="2"/>
      <c r="LTW62" s="2"/>
      <c r="LTY62" s="2"/>
      <c r="LUA62" s="2"/>
      <c r="LUC62" s="2"/>
      <c r="LUE62" s="2"/>
      <c r="LUG62" s="2"/>
      <c r="LUI62" s="2"/>
      <c r="LUK62" s="2"/>
      <c r="LUM62" s="2"/>
      <c r="LUO62" s="2"/>
      <c r="LUQ62" s="2"/>
      <c r="LUS62" s="2"/>
      <c r="LUU62" s="2"/>
      <c r="LUW62" s="2"/>
      <c r="LUY62" s="2"/>
      <c r="LVA62" s="2"/>
      <c r="LVC62" s="2"/>
      <c r="LVE62" s="2"/>
      <c r="LVG62" s="2"/>
      <c r="LVI62" s="2"/>
      <c r="LVK62" s="2"/>
      <c r="LVM62" s="2"/>
      <c r="LVO62" s="2"/>
      <c r="LVQ62" s="2"/>
      <c r="LVS62" s="2"/>
      <c r="LVU62" s="2"/>
      <c r="LVW62" s="2"/>
      <c r="LVY62" s="2"/>
      <c r="LWA62" s="2"/>
      <c r="LWC62" s="2"/>
      <c r="LWE62" s="2"/>
      <c r="LWG62" s="2"/>
      <c r="LWI62" s="2"/>
      <c r="LWK62" s="2"/>
      <c r="LWM62" s="2"/>
      <c r="LWO62" s="2"/>
      <c r="LWQ62" s="2"/>
      <c r="LWS62" s="2"/>
      <c r="LWU62" s="2"/>
      <c r="LWW62" s="2"/>
      <c r="LWY62" s="2"/>
      <c r="LXA62" s="2"/>
      <c r="LXC62" s="2"/>
      <c r="LXE62" s="2"/>
      <c r="LXG62" s="2"/>
      <c r="LXI62" s="2"/>
      <c r="LXK62" s="2"/>
      <c r="LXM62" s="2"/>
      <c r="LXO62" s="2"/>
      <c r="LXQ62" s="2"/>
      <c r="LXS62" s="2"/>
      <c r="LXU62" s="2"/>
      <c r="LXW62" s="2"/>
      <c r="LXY62" s="2"/>
      <c r="LYA62" s="2"/>
      <c r="LYC62" s="2"/>
      <c r="LYE62" s="2"/>
      <c r="LYG62" s="2"/>
      <c r="LYI62" s="2"/>
      <c r="LYK62" s="2"/>
      <c r="LYM62" s="2"/>
      <c r="LYO62" s="2"/>
      <c r="LYQ62" s="2"/>
      <c r="LYS62" s="2"/>
      <c r="LYU62" s="2"/>
      <c r="LYW62" s="2"/>
      <c r="LYY62" s="2"/>
      <c r="LZA62" s="2"/>
      <c r="LZC62" s="2"/>
      <c r="LZE62" s="2"/>
      <c r="LZG62" s="2"/>
      <c r="LZI62" s="2"/>
      <c r="LZK62" s="2"/>
      <c r="LZM62" s="2"/>
      <c r="LZO62" s="2"/>
      <c r="LZQ62" s="2"/>
      <c r="LZS62" s="2"/>
      <c r="LZU62" s="2"/>
      <c r="LZW62" s="2"/>
      <c r="LZY62" s="2"/>
      <c r="MAA62" s="2"/>
      <c r="MAC62" s="2"/>
      <c r="MAE62" s="2"/>
      <c r="MAG62" s="2"/>
      <c r="MAI62" s="2"/>
      <c r="MAK62" s="2"/>
      <c r="MAM62" s="2"/>
      <c r="MAO62" s="2"/>
      <c r="MAQ62" s="2"/>
      <c r="MAS62" s="2"/>
      <c r="MAU62" s="2"/>
      <c r="MAW62" s="2"/>
      <c r="MAY62" s="2"/>
      <c r="MBA62" s="2"/>
      <c r="MBC62" s="2"/>
      <c r="MBE62" s="2"/>
      <c r="MBG62" s="2"/>
      <c r="MBI62" s="2"/>
      <c r="MBK62" s="2"/>
      <c r="MBM62" s="2"/>
      <c r="MBO62" s="2"/>
      <c r="MBQ62" s="2"/>
      <c r="MBS62" s="2"/>
      <c r="MBU62" s="2"/>
      <c r="MBW62" s="2"/>
      <c r="MBY62" s="2"/>
      <c r="MCA62" s="2"/>
      <c r="MCC62" s="2"/>
      <c r="MCE62" s="2"/>
      <c r="MCG62" s="2"/>
      <c r="MCI62" s="2"/>
      <c r="MCK62" s="2"/>
      <c r="MCM62" s="2"/>
      <c r="MCO62" s="2"/>
      <c r="MCQ62" s="2"/>
      <c r="MCS62" s="2"/>
      <c r="MCU62" s="2"/>
      <c r="MCW62" s="2"/>
      <c r="MCY62" s="2"/>
      <c r="MDA62" s="2"/>
      <c r="MDC62" s="2"/>
      <c r="MDE62" s="2"/>
      <c r="MDG62" s="2"/>
      <c r="MDI62" s="2"/>
      <c r="MDK62" s="2"/>
      <c r="MDM62" s="2"/>
      <c r="MDO62" s="2"/>
      <c r="MDQ62" s="2"/>
      <c r="MDS62" s="2"/>
      <c r="MDU62" s="2"/>
      <c r="MDW62" s="2"/>
      <c r="MDY62" s="2"/>
      <c r="MEA62" s="2"/>
      <c r="MEC62" s="2"/>
      <c r="MEE62" s="2"/>
      <c r="MEG62" s="2"/>
      <c r="MEI62" s="2"/>
      <c r="MEK62" s="2"/>
      <c r="MEM62" s="2"/>
      <c r="MEO62" s="2"/>
      <c r="MEQ62" s="2"/>
      <c r="MES62" s="2"/>
      <c r="MEU62" s="2"/>
      <c r="MEW62" s="2"/>
      <c r="MEY62" s="2"/>
      <c r="MFA62" s="2"/>
      <c r="MFC62" s="2"/>
      <c r="MFE62" s="2"/>
      <c r="MFG62" s="2"/>
      <c r="MFI62" s="2"/>
      <c r="MFK62" s="2"/>
      <c r="MFM62" s="2"/>
      <c r="MFO62" s="2"/>
      <c r="MFQ62" s="2"/>
      <c r="MFS62" s="2"/>
      <c r="MFU62" s="2"/>
      <c r="MFW62" s="2"/>
      <c r="MFY62" s="2"/>
      <c r="MGA62" s="2"/>
      <c r="MGC62" s="2"/>
      <c r="MGE62" s="2"/>
      <c r="MGG62" s="2"/>
      <c r="MGI62" s="2"/>
      <c r="MGK62" s="2"/>
      <c r="MGM62" s="2"/>
      <c r="MGO62" s="2"/>
      <c r="MGQ62" s="2"/>
      <c r="MGS62" s="2"/>
      <c r="MGU62" s="2"/>
      <c r="MGW62" s="2"/>
      <c r="MGY62" s="2"/>
      <c r="MHA62" s="2"/>
      <c r="MHC62" s="2"/>
      <c r="MHE62" s="2"/>
      <c r="MHG62" s="2"/>
      <c r="MHI62" s="2"/>
      <c r="MHK62" s="2"/>
      <c r="MHM62" s="2"/>
      <c r="MHO62" s="2"/>
      <c r="MHQ62" s="2"/>
      <c r="MHS62" s="2"/>
      <c r="MHU62" s="2"/>
      <c r="MHW62" s="2"/>
      <c r="MHY62" s="2"/>
      <c r="MIA62" s="2"/>
      <c r="MIC62" s="2"/>
      <c r="MIE62" s="2"/>
      <c r="MIG62" s="2"/>
      <c r="MII62" s="2"/>
      <c r="MIK62" s="2"/>
      <c r="MIM62" s="2"/>
      <c r="MIO62" s="2"/>
      <c r="MIQ62" s="2"/>
      <c r="MIS62" s="2"/>
      <c r="MIU62" s="2"/>
      <c r="MIW62" s="2"/>
      <c r="MIY62" s="2"/>
      <c r="MJA62" s="2"/>
      <c r="MJC62" s="2"/>
      <c r="MJE62" s="2"/>
      <c r="MJG62" s="2"/>
      <c r="MJI62" s="2"/>
      <c r="MJK62" s="2"/>
      <c r="MJM62" s="2"/>
      <c r="MJO62" s="2"/>
      <c r="MJQ62" s="2"/>
      <c r="MJS62" s="2"/>
      <c r="MJU62" s="2"/>
      <c r="MJW62" s="2"/>
      <c r="MJY62" s="2"/>
      <c r="MKA62" s="2"/>
      <c r="MKC62" s="2"/>
      <c r="MKE62" s="2"/>
      <c r="MKG62" s="2"/>
      <c r="MKI62" s="2"/>
      <c r="MKK62" s="2"/>
      <c r="MKM62" s="2"/>
      <c r="MKO62" s="2"/>
      <c r="MKQ62" s="2"/>
      <c r="MKS62" s="2"/>
      <c r="MKU62" s="2"/>
      <c r="MKW62" s="2"/>
      <c r="MKY62" s="2"/>
      <c r="MLA62" s="2"/>
      <c r="MLC62" s="2"/>
      <c r="MLE62" s="2"/>
      <c r="MLG62" s="2"/>
      <c r="MLI62" s="2"/>
      <c r="MLK62" s="2"/>
      <c r="MLM62" s="2"/>
      <c r="MLO62" s="2"/>
      <c r="MLQ62" s="2"/>
      <c r="MLS62" s="2"/>
      <c r="MLU62" s="2"/>
      <c r="MLW62" s="2"/>
      <c r="MLY62" s="2"/>
      <c r="MMA62" s="2"/>
      <c r="MMC62" s="2"/>
      <c r="MME62" s="2"/>
      <c r="MMG62" s="2"/>
      <c r="MMI62" s="2"/>
      <c r="MMK62" s="2"/>
      <c r="MMM62" s="2"/>
      <c r="MMO62" s="2"/>
      <c r="MMQ62" s="2"/>
      <c r="MMS62" s="2"/>
      <c r="MMU62" s="2"/>
      <c r="MMW62" s="2"/>
      <c r="MMY62" s="2"/>
      <c r="MNA62" s="2"/>
      <c r="MNC62" s="2"/>
      <c r="MNE62" s="2"/>
      <c r="MNG62" s="2"/>
      <c r="MNI62" s="2"/>
      <c r="MNK62" s="2"/>
      <c r="MNM62" s="2"/>
      <c r="MNO62" s="2"/>
      <c r="MNQ62" s="2"/>
      <c r="MNS62" s="2"/>
      <c r="MNU62" s="2"/>
      <c r="MNW62" s="2"/>
      <c r="MNY62" s="2"/>
      <c r="MOA62" s="2"/>
      <c r="MOC62" s="2"/>
      <c r="MOE62" s="2"/>
      <c r="MOG62" s="2"/>
      <c r="MOI62" s="2"/>
      <c r="MOK62" s="2"/>
      <c r="MOM62" s="2"/>
      <c r="MOO62" s="2"/>
      <c r="MOQ62" s="2"/>
      <c r="MOS62" s="2"/>
      <c r="MOU62" s="2"/>
      <c r="MOW62" s="2"/>
      <c r="MOY62" s="2"/>
      <c r="MPA62" s="2"/>
      <c r="MPC62" s="2"/>
      <c r="MPE62" s="2"/>
      <c r="MPG62" s="2"/>
      <c r="MPI62" s="2"/>
      <c r="MPK62" s="2"/>
      <c r="MPM62" s="2"/>
      <c r="MPO62" s="2"/>
      <c r="MPQ62" s="2"/>
      <c r="MPS62" s="2"/>
      <c r="MPU62" s="2"/>
      <c r="MPW62" s="2"/>
      <c r="MPY62" s="2"/>
      <c r="MQA62" s="2"/>
      <c r="MQC62" s="2"/>
      <c r="MQE62" s="2"/>
      <c r="MQG62" s="2"/>
      <c r="MQI62" s="2"/>
      <c r="MQK62" s="2"/>
      <c r="MQM62" s="2"/>
      <c r="MQO62" s="2"/>
      <c r="MQQ62" s="2"/>
      <c r="MQS62" s="2"/>
      <c r="MQU62" s="2"/>
      <c r="MQW62" s="2"/>
      <c r="MQY62" s="2"/>
      <c r="MRA62" s="2"/>
      <c r="MRC62" s="2"/>
      <c r="MRE62" s="2"/>
      <c r="MRG62" s="2"/>
      <c r="MRI62" s="2"/>
      <c r="MRK62" s="2"/>
      <c r="MRM62" s="2"/>
      <c r="MRO62" s="2"/>
      <c r="MRQ62" s="2"/>
      <c r="MRS62" s="2"/>
      <c r="MRU62" s="2"/>
      <c r="MRW62" s="2"/>
      <c r="MRY62" s="2"/>
      <c r="MSA62" s="2"/>
      <c r="MSC62" s="2"/>
      <c r="MSE62" s="2"/>
      <c r="MSG62" s="2"/>
      <c r="MSI62" s="2"/>
      <c r="MSK62" s="2"/>
      <c r="MSM62" s="2"/>
      <c r="MSO62" s="2"/>
      <c r="MSQ62" s="2"/>
      <c r="MSS62" s="2"/>
      <c r="MSU62" s="2"/>
      <c r="MSW62" s="2"/>
      <c r="MSY62" s="2"/>
      <c r="MTA62" s="2"/>
      <c r="MTC62" s="2"/>
      <c r="MTE62" s="2"/>
      <c r="MTG62" s="2"/>
      <c r="MTI62" s="2"/>
      <c r="MTK62" s="2"/>
      <c r="MTM62" s="2"/>
      <c r="MTO62" s="2"/>
      <c r="MTQ62" s="2"/>
      <c r="MTS62" s="2"/>
      <c r="MTU62" s="2"/>
      <c r="MTW62" s="2"/>
      <c r="MTY62" s="2"/>
      <c r="MUA62" s="2"/>
      <c r="MUC62" s="2"/>
      <c r="MUE62" s="2"/>
      <c r="MUG62" s="2"/>
      <c r="MUI62" s="2"/>
      <c r="MUK62" s="2"/>
      <c r="MUM62" s="2"/>
      <c r="MUO62" s="2"/>
      <c r="MUQ62" s="2"/>
      <c r="MUS62" s="2"/>
      <c r="MUU62" s="2"/>
      <c r="MUW62" s="2"/>
      <c r="MUY62" s="2"/>
      <c r="MVA62" s="2"/>
      <c r="MVC62" s="2"/>
      <c r="MVE62" s="2"/>
      <c r="MVG62" s="2"/>
      <c r="MVI62" s="2"/>
      <c r="MVK62" s="2"/>
      <c r="MVM62" s="2"/>
      <c r="MVO62" s="2"/>
      <c r="MVQ62" s="2"/>
      <c r="MVS62" s="2"/>
      <c r="MVU62" s="2"/>
      <c r="MVW62" s="2"/>
      <c r="MVY62" s="2"/>
      <c r="MWA62" s="2"/>
      <c r="MWC62" s="2"/>
      <c r="MWE62" s="2"/>
      <c r="MWG62" s="2"/>
      <c r="MWI62" s="2"/>
      <c r="MWK62" s="2"/>
      <c r="MWM62" s="2"/>
      <c r="MWO62" s="2"/>
      <c r="MWQ62" s="2"/>
      <c r="MWS62" s="2"/>
      <c r="MWU62" s="2"/>
      <c r="MWW62" s="2"/>
      <c r="MWY62" s="2"/>
      <c r="MXA62" s="2"/>
      <c r="MXC62" s="2"/>
      <c r="MXE62" s="2"/>
      <c r="MXG62" s="2"/>
      <c r="MXI62" s="2"/>
      <c r="MXK62" s="2"/>
      <c r="MXM62" s="2"/>
      <c r="MXO62" s="2"/>
      <c r="MXQ62" s="2"/>
      <c r="MXS62" s="2"/>
      <c r="MXU62" s="2"/>
      <c r="MXW62" s="2"/>
      <c r="MXY62" s="2"/>
      <c r="MYA62" s="2"/>
      <c r="MYC62" s="2"/>
      <c r="MYE62" s="2"/>
      <c r="MYG62" s="2"/>
      <c r="MYI62" s="2"/>
      <c r="MYK62" s="2"/>
      <c r="MYM62" s="2"/>
      <c r="MYO62" s="2"/>
      <c r="MYQ62" s="2"/>
      <c r="MYS62" s="2"/>
      <c r="MYU62" s="2"/>
      <c r="MYW62" s="2"/>
      <c r="MYY62" s="2"/>
      <c r="MZA62" s="2"/>
      <c r="MZC62" s="2"/>
      <c r="MZE62" s="2"/>
      <c r="MZG62" s="2"/>
      <c r="MZI62" s="2"/>
      <c r="MZK62" s="2"/>
      <c r="MZM62" s="2"/>
      <c r="MZO62" s="2"/>
      <c r="MZQ62" s="2"/>
      <c r="MZS62" s="2"/>
      <c r="MZU62" s="2"/>
      <c r="MZW62" s="2"/>
      <c r="MZY62" s="2"/>
      <c r="NAA62" s="2"/>
      <c r="NAC62" s="2"/>
      <c r="NAE62" s="2"/>
      <c r="NAG62" s="2"/>
      <c r="NAI62" s="2"/>
      <c r="NAK62" s="2"/>
      <c r="NAM62" s="2"/>
      <c r="NAO62" s="2"/>
      <c r="NAQ62" s="2"/>
      <c r="NAS62" s="2"/>
      <c r="NAU62" s="2"/>
      <c r="NAW62" s="2"/>
      <c r="NAY62" s="2"/>
      <c r="NBA62" s="2"/>
      <c r="NBC62" s="2"/>
      <c r="NBE62" s="2"/>
      <c r="NBG62" s="2"/>
      <c r="NBI62" s="2"/>
      <c r="NBK62" s="2"/>
      <c r="NBM62" s="2"/>
      <c r="NBO62" s="2"/>
      <c r="NBQ62" s="2"/>
      <c r="NBS62" s="2"/>
      <c r="NBU62" s="2"/>
      <c r="NBW62" s="2"/>
      <c r="NBY62" s="2"/>
      <c r="NCA62" s="2"/>
      <c r="NCC62" s="2"/>
      <c r="NCE62" s="2"/>
      <c r="NCG62" s="2"/>
      <c r="NCI62" s="2"/>
      <c r="NCK62" s="2"/>
      <c r="NCM62" s="2"/>
      <c r="NCO62" s="2"/>
      <c r="NCQ62" s="2"/>
      <c r="NCS62" s="2"/>
      <c r="NCU62" s="2"/>
      <c r="NCW62" s="2"/>
      <c r="NCY62" s="2"/>
      <c r="NDA62" s="2"/>
      <c r="NDC62" s="2"/>
      <c r="NDE62" s="2"/>
      <c r="NDG62" s="2"/>
      <c r="NDI62" s="2"/>
      <c r="NDK62" s="2"/>
      <c r="NDM62" s="2"/>
      <c r="NDO62" s="2"/>
      <c r="NDQ62" s="2"/>
      <c r="NDS62" s="2"/>
      <c r="NDU62" s="2"/>
      <c r="NDW62" s="2"/>
      <c r="NDY62" s="2"/>
      <c r="NEA62" s="2"/>
      <c r="NEC62" s="2"/>
      <c r="NEE62" s="2"/>
      <c r="NEG62" s="2"/>
      <c r="NEI62" s="2"/>
      <c r="NEK62" s="2"/>
      <c r="NEM62" s="2"/>
      <c r="NEO62" s="2"/>
      <c r="NEQ62" s="2"/>
      <c r="NES62" s="2"/>
      <c r="NEU62" s="2"/>
      <c r="NEW62" s="2"/>
      <c r="NEY62" s="2"/>
      <c r="NFA62" s="2"/>
      <c r="NFC62" s="2"/>
      <c r="NFE62" s="2"/>
      <c r="NFG62" s="2"/>
      <c r="NFI62" s="2"/>
      <c r="NFK62" s="2"/>
      <c r="NFM62" s="2"/>
      <c r="NFO62" s="2"/>
      <c r="NFQ62" s="2"/>
      <c r="NFS62" s="2"/>
      <c r="NFU62" s="2"/>
      <c r="NFW62" s="2"/>
      <c r="NFY62" s="2"/>
      <c r="NGA62" s="2"/>
      <c r="NGC62" s="2"/>
      <c r="NGE62" s="2"/>
      <c r="NGG62" s="2"/>
      <c r="NGI62" s="2"/>
      <c r="NGK62" s="2"/>
      <c r="NGM62" s="2"/>
      <c r="NGO62" s="2"/>
      <c r="NGQ62" s="2"/>
      <c r="NGS62" s="2"/>
      <c r="NGU62" s="2"/>
      <c r="NGW62" s="2"/>
      <c r="NGY62" s="2"/>
      <c r="NHA62" s="2"/>
      <c r="NHC62" s="2"/>
      <c r="NHE62" s="2"/>
      <c r="NHG62" s="2"/>
      <c r="NHI62" s="2"/>
      <c r="NHK62" s="2"/>
      <c r="NHM62" s="2"/>
      <c r="NHO62" s="2"/>
      <c r="NHQ62" s="2"/>
      <c r="NHS62" s="2"/>
      <c r="NHU62" s="2"/>
      <c r="NHW62" s="2"/>
      <c r="NHY62" s="2"/>
      <c r="NIA62" s="2"/>
      <c r="NIC62" s="2"/>
      <c r="NIE62" s="2"/>
      <c r="NIG62" s="2"/>
      <c r="NII62" s="2"/>
      <c r="NIK62" s="2"/>
      <c r="NIM62" s="2"/>
      <c r="NIO62" s="2"/>
      <c r="NIQ62" s="2"/>
      <c r="NIS62" s="2"/>
      <c r="NIU62" s="2"/>
      <c r="NIW62" s="2"/>
      <c r="NIY62" s="2"/>
      <c r="NJA62" s="2"/>
      <c r="NJC62" s="2"/>
      <c r="NJE62" s="2"/>
      <c r="NJG62" s="2"/>
      <c r="NJI62" s="2"/>
      <c r="NJK62" s="2"/>
      <c r="NJM62" s="2"/>
      <c r="NJO62" s="2"/>
      <c r="NJQ62" s="2"/>
      <c r="NJS62" s="2"/>
      <c r="NJU62" s="2"/>
      <c r="NJW62" s="2"/>
      <c r="NJY62" s="2"/>
      <c r="NKA62" s="2"/>
      <c r="NKC62" s="2"/>
      <c r="NKE62" s="2"/>
      <c r="NKG62" s="2"/>
      <c r="NKI62" s="2"/>
      <c r="NKK62" s="2"/>
      <c r="NKM62" s="2"/>
      <c r="NKO62" s="2"/>
      <c r="NKQ62" s="2"/>
      <c r="NKS62" s="2"/>
      <c r="NKU62" s="2"/>
      <c r="NKW62" s="2"/>
      <c r="NKY62" s="2"/>
      <c r="NLA62" s="2"/>
      <c r="NLC62" s="2"/>
      <c r="NLE62" s="2"/>
      <c r="NLG62" s="2"/>
      <c r="NLI62" s="2"/>
      <c r="NLK62" s="2"/>
      <c r="NLM62" s="2"/>
      <c r="NLO62" s="2"/>
      <c r="NLQ62" s="2"/>
      <c r="NLS62" s="2"/>
      <c r="NLU62" s="2"/>
      <c r="NLW62" s="2"/>
      <c r="NLY62" s="2"/>
      <c r="NMA62" s="2"/>
      <c r="NMC62" s="2"/>
      <c r="NME62" s="2"/>
      <c r="NMG62" s="2"/>
      <c r="NMI62" s="2"/>
      <c r="NMK62" s="2"/>
      <c r="NMM62" s="2"/>
      <c r="NMO62" s="2"/>
      <c r="NMQ62" s="2"/>
      <c r="NMS62" s="2"/>
      <c r="NMU62" s="2"/>
      <c r="NMW62" s="2"/>
      <c r="NMY62" s="2"/>
      <c r="NNA62" s="2"/>
      <c r="NNC62" s="2"/>
      <c r="NNE62" s="2"/>
      <c r="NNG62" s="2"/>
      <c r="NNI62" s="2"/>
      <c r="NNK62" s="2"/>
      <c r="NNM62" s="2"/>
      <c r="NNO62" s="2"/>
      <c r="NNQ62" s="2"/>
      <c r="NNS62" s="2"/>
      <c r="NNU62" s="2"/>
      <c r="NNW62" s="2"/>
      <c r="NNY62" s="2"/>
      <c r="NOA62" s="2"/>
      <c r="NOC62" s="2"/>
      <c r="NOE62" s="2"/>
      <c r="NOG62" s="2"/>
      <c r="NOI62" s="2"/>
      <c r="NOK62" s="2"/>
      <c r="NOM62" s="2"/>
      <c r="NOO62" s="2"/>
      <c r="NOQ62" s="2"/>
      <c r="NOS62" s="2"/>
      <c r="NOU62" s="2"/>
      <c r="NOW62" s="2"/>
      <c r="NOY62" s="2"/>
      <c r="NPA62" s="2"/>
      <c r="NPC62" s="2"/>
      <c r="NPE62" s="2"/>
      <c r="NPG62" s="2"/>
      <c r="NPI62" s="2"/>
      <c r="NPK62" s="2"/>
      <c r="NPM62" s="2"/>
      <c r="NPO62" s="2"/>
      <c r="NPQ62" s="2"/>
      <c r="NPS62" s="2"/>
      <c r="NPU62" s="2"/>
      <c r="NPW62" s="2"/>
      <c r="NPY62" s="2"/>
      <c r="NQA62" s="2"/>
      <c r="NQC62" s="2"/>
      <c r="NQE62" s="2"/>
      <c r="NQG62" s="2"/>
      <c r="NQI62" s="2"/>
      <c r="NQK62" s="2"/>
      <c r="NQM62" s="2"/>
      <c r="NQO62" s="2"/>
      <c r="NQQ62" s="2"/>
      <c r="NQS62" s="2"/>
      <c r="NQU62" s="2"/>
      <c r="NQW62" s="2"/>
      <c r="NQY62" s="2"/>
      <c r="NRA62" s="2"/>
      <c r="NRC62" s="2"/>
      <c r="NRE62" s="2"/>
      <c r="NRG62" s="2"/>
      <c r="NRI62" s="2"/>
      <c r="NRK62" s="2"/>
      <c r="NRM62" s="2"/>
      <c r="NRO62" s="2"/>
      <c r="NRQ62" s="2"/>
      <c r="NRS62" s="2"/>
      <c r="NRU62" s="2"/>
      <c r="NRW62" s="2"/>
      <c r="NRY62" s="2"/>
      <c r="NSA62" s="2"/>
      <c r="NSC62" s="2"/>
      <c r="NSE62" s="2"/>
      <c r="NSG62" s="2"/>
      <c r="NSI62" s="2"/>
      <c r="NSK62" s="2"/>
      <c r="NSM62" s="2"/>
      <c r="NSO62" s="2"/>
      <c r="NSQ62" s="2"/>
      <c r="NSS62" s="2"/>
      <c r="NSU62" s="2"/>
      <c r="NSW62" s="2"/>
      <c r="NSY62" s="2"/>
      <c r="NTA62" s="2"/>
      <c r="NTC62" s="2"/>
      <c r="NTE62" s="2"/>
      <c r="NTG62" s="2"/>
      <c r="NTI62" s="2"/>
      <c r="NTK62" s="2"/>
      <c r="NTM62" s="2"/>
      <c r="NTO62" s="2"/>
      <c r="NTQ62" s="2"/>
      <c r="NTS62" s="2"/>
      <c r="NTU62" s="2"/>
      <c r="NTW62" s="2"/>
      <c r="NTY62" s="2"/>
      <c r="NUA62" s="2"/>
      <c r="NUC62" s="2"/>
      <c r="NUE62" s="2"/>
      <c r="NUG62" s="2"/>
      <c r="NUI62" s="2"/>
      <c r="NUK62" s="2"/>
      <c r="NUM62" s="2"/>
      <c r="NUO62" s="2"/>
      <c r="NUQ62" s="2"/>
      <c r="NUS62" s="2"/>
      <c r="NUU62" s="2"/>
      <c r="NUW62" s="2"/>
      <c r="NUY62" s="2"/>
      <c r="NVA62" s="2"/>
      <c r="NVC62" s="2"/>
      <c r="NVE62" s="2"/>
      <c r="NVG62" s="2"/>
      <c r="NVI62" s="2"/>
      <c r="NVK62" s="2"/>
      <c r="NVM62" s="2"/>
      <c r="NVO62" s="2"/>
      <c r="NVQ62" s="2"/>
      <c r="NVS62" s="2"/>
      <c r="NVU62" s="2"/>
      <c r="NVW62" s="2"/>
      <c r="NVY62" s="2"/>
      <c r="NWA62" s="2"/>
      <c r="NWC62" s="2"/>
      <c r="NWE62" s="2"/>
      <c r="NWG62" s="2"/>
      <c r="NWI62" s="2"/>
      <c r="NWK62" s="2"/>
      <c r="NWM62" s="2"/>
      <c r="NWO62" s="2"/>
      <c r="NWQ62" s="2"/>
      <c r="NWS62" s="2"/>
      <c r="NWU62" s="2"/>
      <c r="NWW62" s="2"/>
      <c r="NWY62" s="2"/>
      <c r="NXA62" s="2"/>
      <c r="NXC62" s="2"/>
      <c r="NXE62" s="2"/>
      <c r="NXG62" s="2"/>
      <c r="NXI62" s="2"/>
      <c r="NXK62" s="2"/>
      <c r="NXM62" s="2"/>
      <c r="NXO62" s="2"/>
      <c r="NXQ62" s="2"/>
      <c r="NXS62" s="2"/>
      <c r="NXU62" s="2"/>
      <c r="NXW62" s="2"/>
      <c r="NXY62" s="2"/>
      <c r="NYA62" s="2"/>
      <c r="NYC62" s="2"/>
      <c r="NYE62" s="2"/>
      <c r="NYG62" s="2"/>
      <c r="NYI62" s="2"/>
      <c r="NYK62" s="2"/>
      <c r="NYM62" s="2"/>
      <c r="NYO62" s="2"/>
      <c r="NYQ62" s="2"/>
      <c r="NYS62" s="2"/>
      <c r="NYU62" s="2"/>
      <c r="NYW62" s="2"/>
      <c r="NYY62" s="2"/>
      <c r="NZA62" s="2"/>
      <c r="NZC62" s="2"/>
      <c r="NZE62" s="2"/>
      <c r="NZG62" s="2"/>
      <c r="NZI62" s="2"/>
      <c r="NZK62" s="2"/>
      <c r="NZM62" s="2"/>
      <c r="NZO62" s="2"/>
      <c r="NZQ62" s="2"/>
      <c r="NZS62" s="2"/>
      <c r="NZU62" s="2"/>
      <c r="NZW62" s="2"/>
      <c r="NZY62" s="2"/>
      <c r="OAA62" s="2"/>
      <c r="OAC62" s="2"/>
      <c r="OAE62" s="2"/>
      <c r="OAG62" s="2"/>
      <c r="OAI62" s="2"/>
      <c r="OAK62" s="2"/>
      <c r="OAM62" s="2"/>
      <c r="OAO62" s="2"/>
      <c r="OAQ62" s="2"/>
      <c r="OAS62" s="2"/>
      <c r="OAU62" s="2"/>
      <c r="OAW62" s="2"/>
      <c r="OAY62" s="2"/>
      <c r="OBA62" s="2"/>
      <c r="OBC62" s="2"/>
      <c r="OBE62" s="2"/>
      <c r="OBG62" s="2"/>
      <c r="OBI62" s="2"/>
      <c r="OBK62" s="2"/>
      <c r="OBM62" s="2"/>
      <c r="OBO62" s="2"/>
      <c r="OBQ62" s="2"/>
      <c r="OBS62" s="2"/>
      <c r="OBU62" s="2"/>
      <c r="OBW62" s="2"/>
      <c r="OBY62" s="2"/>
      <c r="OCA62" s="2"/>
      <c r="OCC62" s="2"/>
      <c r="OCE62" s="2"/>
      <c r="OCG62" s="2"/>
      <c r="OCI62" s="2"/>
      <c r="OCK62" s="2"/>
      <c r="OCM62" s="2"/>
      <c r="OCO62" s="2"/>
      <c r="OCQ62" s="2"/>
      <c r="OCS62" s="2"/>
      <c r="OCU62" s="2"/>
      <c r="OCW62" s="2"/>
      <c r="OCY62" s="2"/>
      <c r="ODA62" s="2"/>
      <c r="ODC62" s="2"/>
      <c r="ODE62" s="2"/>
      <c r="ODG62" s="2"/>
      <c r="ODI62" s="2"/>
      <c r="ODK62" s="2"/>
      <c r="ODM62" s="2"/>
      <c r="ODO62" s="2"/>
      <c r="ODQ62" s="2"/>
      <c r="ODS62" s="2"/>
      <c r="ODU62" s="2"/>
      <c r="ODW62" s="2"/>
      <c r="ODY62" s="2"/>
      <c r="OEA62" s="2"/>
      <c r="OEC62" s="2"/>
      <c r="OEE62" s="2"/>
      <c r="OEG62" s="2"/>
      <c r="OEI62" s="2"/>
      <c r="OEK62" s="2"/>
      <c r="OEM62" s="2"/>
      <c r="OEO62" s="2"/>
      <c r="OEQ62" s="2"/>
      <c r="OES62" s="2"/>
      <c r="OEU62" s="2"/>
      <c r="OEW62" s="2"/>
      <c r="OEY62" s="2"/>
      <c r="OFA62" s="2"/>
      <c r="OFC62" s="2"/>
      <c r="OFE62" s="2"/>
      <c r="OFG62" s="2"/>
      <c r="OFI62" s="2"/>
      <c r="OFK62" s="2"/>
      <c r="OFM62" s="2"/>
      <c r="OFO62" s="2"/>
      <c r="OFQ62" s="2"/>
      <c r="OFS62" s="2"/>
      <c r="OFU62" s="2"/>
      <c r="OFW62" s="2"/>
      <c r="OFY62" s="2"/>
      <c r="OGA62" s="2"/>
      <c r="OGC62" s="2"/>
      <c r="OGE62" s="2"/>
      <c r="OGG62" s="2"/>
      <c r="OGI62" s="2"/>
      <c r="OGK62" s="2"/>
      <c r="OGM62" s="2"/>
      <c r="OGO62" s="2"/>
      <c r="OGQ62" s="2"/>
      <c r="OGS62" s="2"/>
      <c r="OGU62" s="2"/>
      <c r="OGW62" s="2"/>
      <c r="OGY62" s="2"/>
      <c r="OHA62" s="2"/>
      <c r="OHC62" s="2"/>
      <c r="OHE62" s="2"/>
      <c r="OHG62" s="2"/>
      <c r="OHI62" s="2"/>
      <c r="OHK62" s="2"/>
      <c r="OHM62" s="2"/>
      <c r="OHO62" s="2"/>
      <c r="OHQ62" s="2"/>
      <c r="OHS62" s="2"/>
      <c r="OHU62" s="2"/>
      <c r="OHW62" s="2"/>
      <c r="OHY62" s="2"/>
      <c r="OIA62" s="2"/>
      <c r="OIC62" s="2"/>
      <c r="OIE62" s="2"/>
      <c r="OIG62" s="2"/>
      <c r="OII62" s="2"/>
      <c r="OIK62" s="2"/>
      <c r="OIM62" s="2"/>
      <c r="OIO62" s="2"/>
      <c r="OIQ62" s="2"/>
      <c r="OIS62" s="2"/>
      <c r="OIU62" s="2"/>
      <c r="OIW62" s="2"/>
      <c r="OIY62" s="2"/>
      <c r="OJA62" s="2"/>
      <c r="OJC62" s="2"/>
      <c r="OJE62" s="2"/>
      <c r="OJG62" s="2"/>
      <c r="OJI62" s="2"/>
      <c r="OJK62" s="2"/>
      <c r="OJM62" s="2"/>
      <c r="OJO62" s="2"/>
      <c r="OJQ62" s="2"/>
      <c r="OJS62" s="2"/>
      <c r="OJU62" s="2"/>
      <c r="OJW62" s="2"/>
      <c r="OJY62" s="2"/>
      <c r="OKA62" s="2"/>
      <c r="OKC62" s="2"/>
      <c r="OKE62" s="2"/>
      <c r="OKG62" s="2"/>
      <c r="OKI62" s="2"/>
      <c r="OKK62" s="2"/>
      <c r="OKM62" s="2"/>
      <c r="OKO62" s="2"/>
      <c r="OKQ62" s="2"/>
      <c r="OKS62" s="2"/>
      <c r="OKU62" s="2"/>
      <c r="OKW62" s="2"/>
      <c r="OKY62" s="2"/>
      <c r="OLA62" s="2"/>
      <c r="OLC62" s="2"/>
      <c r="OLE62" s="2"/>
      <c r="OLG62" s="2"/>
      <c r="OLI62" s="2"/>
      <c r="OLK62" s="2"/>
      <c r="OLM62" s="2"/>
      <c r="OLO62" s="2"/>
      <c r="OLQ62" s="2"/>
      <c r="OLS62" s="2"/>
      <c r="OLU62" s="2"/>
      <c r="OLW62" s="2"/>
      <c r="OLY62" s="2"/>
      <c r="OMA62" s="2"/>
      <c r="OMC62" s="2"/>
      <c r="OME62" s="2"/>
      <c r="OMG62" s="2"/>
      <c r="OMI62" s="2"/>
      <c r="OMK62" s="2"/>
      <c r="OMM62" s="2"/>
      <c r="OMO62" s="2"/>
      <c r="OMQ62" s="2"/>
      <c r="OMS62" s="2"/>
      <c r="OMU62" s="2"/>
      <c r="OMW62" s="2"/>
      <c r="OMY62" s="2"/>
      <c r="ONA62" s="2"/>
      <c r="ONC62" s="2"/>
      <c r="ONE62" s="2"/>
      <c r="ONG62" s="2"/>
      <c r="ONI62" s="2"/>
      <c r="ONK62" s="2"/>
      <c r="ONM62" s="2"/>
      <c r="ONO62" s="2"/>
      <c r="ONQ62" s="2"/>
      <c r="ONS62" s="2"/>
      <c r="ONU62" s="2"/>
      <c r="ONW62" s="2"/>
      <c r="ONY62" s="2"/>
      <c r="OOA62" s="2"/>
      <c r="OOC62" s="2"/>
      <c r="OOE62" s="2"/>
      <c r="OOG62" s="2"/>
      <c r="OOI62" s="2"/>
      <c r="OOK62" s="2"/>
      <c r="OOM62" s="2"/>
      <c r="OOO62" s="2"/>
      <c r="OOQ62" s="2"/>
      <c r="OOS62" s="2"/>
      <c r="OOU62" s="2"/>
      <c r="OOW62" s="2"/>
      <c r="OOY62" s="2"/>
      <c r="OPA62" s="2"/>
      <c r="OPC62" s="2"/>
      <c r="OPE62" s="2"/>
      <c r="OPG62" s="2"/>
      <c r="OPI62" s="2"/>
      <c r="OPK62" s="2"/>
      <c r="OPM62" s="2"/>
      <c r="OPO62" s="2"/>
      <c r="OPQ62" s="2"/>
      <c r="OPS62" s="2"/>
      <c r="OPU62" s="2"/>
      <c r="OPW62" s="2"/>
      <c r="OPY62" s="2"/>
      <c r="OQA62" s="2"/>
      <c r="OQC62" s="2"/>
      <c r="OQE62" s="2"/>
      <c r="OQG62" s="2"/>
      <c r="OQI62" s="2"/>
      <c r="OQK62" s="2"/>
      <c r="OQM62" s="2"/>
      <c r="OQO62" s="2"/>
      <c r="OQQ62" s="2"/>
      <c r="OQS62" s="2"/>
      <c r="OQU62" s="2"/>
      <c r="OQW62" s="2"/>
      <c r="OQY62" s="2"/>
      <c r="ORA62" s="2"/>
      <c r="ORC62" s="2"/>
      <c r="ORE62" s="2"/>
      <c r="ORG62" s="2"/>
      <c r="ORI62" s="2"/>
      <c r="ORK62" s="2"/>
      <c r="ORM62" s="2"/>
      <c r="ORO62" s="2"/>
      <c r="ORQ62" s="2"/>
      <c r="ORS62" s="2"/>
      <c r="ORU62" s="2"/>
      <c r="ORW62" s="2"/>
      <c r="ORY62" s="2"/>
      <c r="OSA62" s="2"/>
      <c r="OSC62" s="2"/>
      <c r="OSE62" s="2"/>
      <c r="OSG62" s="2"/>
      <c r="OSI62" s="2"/>
      <c r="OSK62" s="2"/>
      <c r="OSM62" s="2"/>
      <c r="OSO62" s="2"/>
      <c r="OSQ62" s="2"/>
      <c r="OSS62" s="2"/>
      <c r="OSU62" s="2"/>
      <c r="OSW62" s="2"/>
      <c r="OSY62" s="2"/>
      <c r="OTA62" s="2"/>
      <c r="OTC62" s="2"/>
      <c r="OTE62" s="2"/>
      <c r="OTG62" s="2"/>
      <c r="OTI62" s="2"/>
      <c r="OTK62" s="2"/>
      <c r="OTM62" s="2"/>
      <c r="OTO62" s="2"/>
      <c r="OTQ62" s="2"/>
      <c r="OTS62" s="2"/>
      <c r="OTU62" s="2"/>
      <c r="OTW62" s="2"/>
      <c r="OTY62" s="2"/>
      <c r="OUA62" s="2"/>
      <c r="OUC62" s="2"/>
      <c r="OUE62" s="2"/>
      <c r="OUG62" s="2"/>
      <c r="OUI62" s="2"/>
      <c r="OUK62" s="2"/>
      <c r="OUM62" s="2"/>
      <c r="OUO62" s="2"/>
      <c r="OUQ62" s="2"/>
      <c r="OUS62" s="2"/>
      <c r="OUU62" s="2"/>
      <c r="OUW62" s="2"/>
      <c r="OUY62" s="2"/>
      <c r="OVA62" s="2"/>
      <c r="OVC62" s="2"/>
      <c r="OVE62" s="2"/>
      <c r="OVG62" s="2"/>
      <c r="OVI62" s="2"/>
      <c r="OVK62" s="2"/>
      <c r="OVM62" s="2"/>
      <c r="OVO62" s="2"/>
      <c r="OVQ62" s="2"/>
      <c r="OVS62" s="2"/>
      <c r="OVU62" s="2"/>
      <c r="OVW62" s="2"/>
      <c r="OVY62" s="2"/>
      <c r="OWA62" s="2"/>
      <c r="OWC62" s="2"/>
      <c r="OWE62" s="2"/>
      <c r="OWG62" s="2"/>
      <c r="OWI62" s="2"/>
      <c r="OWK62" s="2"/>
      <c r="OWM62" s="2"/>
      <c r="OWO62" s="2"/>
      <c r="OWQ62" s="2"/>
      <c r="OWS62" s="2"/>
      <c r="OWU62" s="2"/>
      <c r="OWW62" s="2"/>
      <c r="OWY62" s="2"/>
      <c r="OXA62" s="2"/>
      <c r="OXC62" s="2"/>
      <c r="OXE62" s="2"/>
      <c r="OXG62" s="2"/>
      <c r="OXI62" s="2"/>
      <c r="OXK62" s="2"/>
      <c r="OXM62" s="2"/>
      <c r="OXO62" s="2"/>
      <c r="OXQ62" s="2"/>
      <c r="OXS62" s="2"/>
      <c r="OXU62" s="2"/>
      <c r="OXW62" s="2"/>
      <c r="OXY62" s="2"/>
      <c r="OYA62" s="2"/>
      <c r="OYC62" s="2"/>
      <c r="OYE62" s="2"/>
      <c r="OYG62" s="2"/>
      <c r="OYI62" s="2"/>
      <c r="OYK62" s="2"/>
      <c r="OYM62" s="2"/>
      <c r="OYO62" s="2"/>
      <c r="OYQ62" s="2"/>
      <c r="OYS62" s="2"/>
      <c r="OYU62" s="2"/>
      <c r="OYW62" s="2"/>
      <c r="OYY62" s="2"/>
      <c r="OZA62" s="2"/>
      <c r="OZC62" s="2"/>
      <c r="OZE62" s="2"/>
      <c r="OZG62" s="2"/>
      <c r="OZI62" s="2"/>
      <c r="OZK62" s="2"/>
      <c r="OZM62" s="2"/>
      <c r="OZO62" s="2"/>
      <c r="OZQ62" s="2"/>
      <c r="OZS62" s="2"/>
      <c r="OZU62" s="2"/>
      <c r="OZW62" s="2"/>
      <c r="OZY62" s="2"/>
      <c r="PAA62" s="2"/>
      <c r="PAC62" s="2"/>
      <c r="PAE62" s="2"/>
      <c r="PAG62" s="2"/>
      <c r="PAI62" s="2"/>
      <c r="PAK62" s="2"/>
      <c r="PAM62" s="2"/>
      <c r="PAO62" s="2"/>
      <c r="PAQ62" s="2"/>
      <c r="PAS62" s="2"/>
      <c r="PAU62" s="2"/>
      <c r="PAW62" s="2"/>
      <c r="PAY62" s="2"/>
      <c r="PBA62" s="2"/>
      <c r="PBC62" s="2"/>
      <c r="PBE62" s="2"/>
      <c r="PBG62" s="2"/>
      <c r="PBI62" s="2"/>
      <c r="PBK62" s="2"/>
      <c r="PBM62" s="2"/>
      <c r="PBO62" s="2"/>
      <c r="PBQ62" s="2"/>
      <c r="PBS62" s="2"/>
      <c r="PBU62" s="2"/>
      <c r="PBW62" s="2"/>
      <c r="PBY62" s="2"/>
      <c r="PCA62" s="2"/>
      <c r="PCC62" s="2"/>
      <c r="PCE62" s="2"/>
      <c r="PCG62" s="2"/>
      <c r="PCI62" s="2"/>
      <c r="PCK62" s="2"/>
      <c r="PCM62" s="2"/>
      <c r="PCO62" s="2"/>
      <c r="PCQ62" s="2"/>
      <c r="PCS62" s="2"/>
      <c r="PCU62" s="2"/>
      <c r="PCW62" s="2"/>
      <c r="PCY62" s="2"/>
      <c r="PDA62" s="2"/>
      <c r="PDC62" s="2"/>
      <c r="PDE62" s="2"/>
      <c r="PDG62" s="2"/>
      <c r="PDI62" s="2"/>
      <c r="PDK62" s="2"/>
      <c r="PDM62" s="2"/>
      <c r="PDO62" s="2"/>
      <c r="PDQ62" s="2"/>
      <c r="PDS62" s="2"/>
      <c r="PDU62" s="2"/>
      <c r="PDW62" s="2"/>
      <c r="PDY62" s="2"/>
      <c r="PEA62" s="2"/>
      <c r="PEC62" s="2"/>
      <c r="PEE62" s="2"/>
      <c r="PEG62" s="2"/>
      <c r="PEI62" s="2"/>
      <c r="PEK62" s="2"/>
      <c r="PEM62" s="2"/>
      <c r="PEO62" s="2"/>
      <c r="PEQ62" s="2"/>
      <c r="PES62" s="2"/>
      <c r="PEU62" s="2"/>
      <c r="PEW62" s="2"/>
      <c r="PEY62" s="2"/>
      <c r="PFA62" s="2"/>
      <c r="PFC62" s="2"/>
      <c r="PFE62" s="2"/>
      <c r="PFG62" s="2"/>
      <c r="PFI62" s="2"/>
      <c r="PFK62" s="2"/>
      <c r="PFM62" s="2"/>
      <c r="PFO62" s="2"/>
      <c r="PFQ62" s="2"/>
      <c r="PFS62" s="2"/>
      <c r="PFU62" s="2"/>
      <c r="PFW62" s="2"/>
      <c r="PFY62" s="2"/>
      <c r="PGA62" s="2"/>
      <c r="PGC62" s="2"/>
      <c r="PGE62" s="2"/>
      <c r="PGG62" s="2"/>
      <c r="PGI62" s="2"/>
      <c r="PGK62" s="2"/>
      <c r="PGM62" s="2"/>
      <c r="PGO62" s="2"/>
      <c r="PGQ62" s="2"/>
      <c r="PGS62" s="2"/>
      <c r="PGU62" s="2"/>
      <c r="PGW62" s="2"/>
      <c r="PGY62" s="2"/>
      <c r="PHA62" s="2"/>
      <c r="PHC62" s="2"/>
      <c r="PHE62" s="2"/>
      <c r="PHG62" s="2"/>
      <c r="PHI62" s="2"/>
      <c r="PHK62" s="2"/>
      <c r="PHM62" s="2"/>
      <c r="PHO62" s="2"/>
      <c r="PHQ62" s="2"/>
      <c r="PHS62" s="2"/>
      <c r="PHU62" s="2"/>
      <c r="PHW62" s="2"/>
      <c r="PHY62" s="2"/>
      <c r="PIA62" s="2"/>
      <c r="PIC62" s="2"/>
      <c r="PIE62" s="2"/>
      <c r="PIG62" s="2"/>
      <c r="PII62" s="2"/>
      <c r="PIK62" s="2"/>
      <c r="PIM62" s="2"/>
      <c r="PIO62" s="2"/>
      <c r="PIQ62" s="2"/>
      <c r="PIS62" s="2"/>
      <c r="PIU62" s="2"/>
      <c r="PIW62" s="2"/>
      <c r="PIY62" s="2"/>
      <c r="PJA62" s="2"/>
      <c r="PJC62" s="2"/>
      <c r="PJE62" s="2"/>
      <c r="PJG62" s="2"/>
      <c r="PJI62" s="2"/>
      <c r="PJK62" s="2"/>
      <c r="PJM62" s="2"/>
      <c r="PJO62" s="2"/>
      <c r="PJQ62" s="2"/>
      <c r="PJS62" s="2"/>
      <c r="PJU62" s="2"/>
      <c r="PJW62" s="2"/>
      <c r="PJY62" s="2"/>
      <c r="PKA62" s="2"/>
      <c r="PKC62" s="2"/>
      <c r="PKE62" s="2"/>
      <c r="PKG62" s="2"/>
      <c r="PKI62" s="2"/>
      <c r="PKK62" s="2"/>
      <c r="PKM62" s="2"/>
      <c r="PKO62" s="2"/>
      <c r="PKQ62" s="2"/>
      <c r="PKS62" s="2"/>
      <c r="PKU62" s="2"/>
      <c r="PKW62" s="2"/>
      <c r="PKY62" s="2"/>
      <c r="PLA62" s="2"/>
      <c r="PLC62" s="2"/>
      <c r="PLE62" s="2"/>
      <c r="PLG62" s="2"/>
      <c r="PLI62" s="2"/>
      <c r="PLK62" s="2"/>
      <c r="PLM62" s="2"/>
      <c r="PLO62" s="2"/>
      <c r="PLQ62" s="2"/>
      <c r="PLS62" s="2"/>
      <c r="PLU62" s="2"/>
      <c r="PLW62" s="2"/>
      <c r="PLY62" s="2"/>
      <c r="PMA62" s="2"/>
      <c r="PMC62" s="2"/>
      <c r="PME62" s="2"/>
      <c r="PMG62" s="2"/>
      <c r="PMI62" s="2"/>
      <c r="PMK62" s="2"/>
      <c r="PMM62" s="2"/>
      <c r="PMO62" s="2"/>
      <c r="PMQ62" s="2"/>
      <c r="PMS62" s="2"/>
      <c r="PMU62" s="2"/>
      <c r="PMW62" s="2"/>
      <c r="PMY62" s="2"/>
      <c r="PNA62" s="2"/>
      <c r="PNC62" s="2"/>
      <c r="PNE62" s="2"/>
      <c r="PNG62" s="2"/>
      <c r="PNI62" s="2"/>
      <c r="PNK62" s="2"/>
      <c r="PNM62" s="2"/>
      <c r="PNO62" s="2"/>
      <c r="PNQ62" s="2"/>
      <c r="PNS62" s="2"/>
      <c r="PNU62" s="2"/>
      <c r="PNW62" s="2"/>
      <c r="PNY62" s="2"/>
      <c r="POA62" s="2"/>
      <c r="POC62" s="2"/>
      <c r="POE62" s="2"/>
      <c r="POG62" s="2"/>
      <c r="POI62" s="2"/>
      <c r="POK62" s="2"/>
      <c r="POM62" s="2"/>
      <c r="POO62" s="2"/>
      <c r="POQ62" s="2"/>
      <c r="POS62" s="2"/>
      <c r="POU62" s="2"/>
      <c r="POW62" s="2"/>
      <c r="POY62" s="2"/>
      <c r="PPA62" s="2"/>
      <c r="PPC62" s="2"/>
      <c r="PPE62" s="2"/>
      <c r="PPG62" s="2"/>
      <c r="PPI62" s="2"/>
      <c r="PPK62" s="2"/>
      <c r="PPM62" s="2"/>
      <c r="PPO62" s="2"/>
      <c r="PPQ62" s="2"/>
      <c r="PPS62" s="2"/>
      <c r="PPU62" s="2"/>
      <c r="PPW62" s="2"/>
      <c r="PPY62" s="2"/>
      <c r="PQA62" s="2"/>
      <c r="PQC62" s="2"/>
      <c r="PQE62" s="2"/>
      <c r="PQG62" s="2"/>
      <c r="PQI62" s="2"/>
      <c r="PQK62" s="2"/>
      <c r="PQM62" s="2"/>
      <c r="PQO62" s="2"/>
      <c r="PQQ62" s="2"/>
      <c r="PQS62" s="2"/>
      <c r="PQU62" s="2"/>
      <c r="PQW62" s="2"/>
      <c r="PQY62" s="2"/>
      <c r="PRA62" s="2"/>
      <c r="PRC62" s="2"/>
      <c r="PRE62" s="2"/>
      <c r="PRG62" s="2"/>
      <c r="PRI62" s="2"/>
      <c r="PRK62" s="2"/>
      <c r="PRM62" s="2"/>
      <c r="PRO62" s="2"/>
      <c r="PRQ62" s="2"/>
      <c r="PRS62" s="2"/>
      <c r="PRU62" s="2"/>
      <c r="PRW62" s="2"/>
      <c r="PRY62" s="2"/>
      <c r="PSA62" s="2"/>
      <c r="PSC62" s="2"/>
      <c r="PSE62" s="2"/>
      <c r="PSG62" s="2"/>
      <c r="PSI62" s="2"/>
      <c r="PSK62" s="2"/>
      <c r="PSM62" s="2"/>
      <c r="PSO62" s="2"/>
      <c r="PSQ62" s="2"/>
      <c r="PSS62" s="2"/>
      <c r="PSU62" s="2"/>
      <c r="PSW62" s="2"/>
      <c r="PSY62" s="2"/>
      <c r="PTA62" s="2"/>
      <c r="PTC62" s="2"/>
      <c r="PTE62" s="2"/>
      <c r="PTG62" s="2"/>
      <c r="PTI62" s="2"/>
      <c r="PTK62" s="2"/>
      <c r="PTM62" s="2"/>
      <c r="PTO62" s="2"/>
      <c r="PTQ62" s="2"/>
      <c r="PTS62" s="2"/>
      <c r="PTU62" s="2"/>
      <c r="PTW62" s="2"/>
      <c r="PTY62" s="2"/>
      <c r="PUA62" s="2"/>
      <c r="PUC62" s="2"/>
      <c r="PUE62" s="2"/>
      <c r="PUG62" s="2"/>
      <c r="PUI62" s="2"/>
      <c r="PUK62" s="2"/>
      <c r="PUM62" s="2"/>
      <c r="PUO62" s="2"/>
      <c r="PUQ62" s="2"/>
      <c r="PUS62" s="2"/>
      <c r="PUU62" s="2"/>
      <c r="PUW62" s="2"/>
      <c r="PUY62" s="2"/>
      <c r="PVA62" s="2"/>
      <c r="PVC62" s="2"/>
      <c r="PVE62" s="2"/>
      <c r="PVG62" s="2"/>
      <c r="PVI62" s="2"/>
      <c r="PVK62" s="2"/>
      <c r="PVM62" s="2"/>
      <c r="PVO62" s="2"/>
      <c r="PVQ62" s="2"/>
      <c r="PVS62" s="2"/>
      <c r="PVU62" s="2"/>
      <c r="PVW62" s="2"/>
      <c r="PVY62" s="2"/>
      <c r="PWA62" s="2"/>
      <c r="PWC62" s="2"/>
      <c r="PWE62" s="2"/>
      <c r="PWG62" s="2"/>
      <c r="PWI62" s="2"/>
      <c r="PWK62" s="2"/>
      <c r="PWM62" s="2"/>
      <c r="PWO62" s="2"/>
      <c r="PWQ62" s="2"/>
      <c r="PWS62" s="2"/>
      <c r="PWU62" s="2"/>
      <c r="PWW62" s="2"/>
      <c r="PWY62" s="2"/>
      <c r="PXA62" s="2"/>
      <c r="PXC62" s="2"/>
      <c r="PXE62" s="2"/>
      <c r="PXG62" s="2"/>
      <c r="PXI62" s="2"/>
      <c r="PXK62" s="2"/>
      <c r="PXM62" s="2"/>
      <c r="PXO62" s="2"/>
      <c r="PXQ62" s="2"/>
      <c r="PXS62" s="2"/>
      <c r="PXU62" s="2"/>
      <c r="PXW62" s="2"/>
      <c r="PXY62" s="2"/>
      <c r="PYA62" s="2"/>
      <c r="PYC62" s="2"/>
      <c r="PYE62" s="2"/>
      <c r="PYG62" s="2"/>
      <c r="PYI62" s="2"/>
      <c r="PYK62" s="2"/>
      <c r="PYM62" s="2"/>
      <c r="PYO62" s="2"/>
      <c r="PYQ62" s="2"/>
      <c r="PYS62" s="2"/>
      <c r="PYU62" s="2"/>
      <c r="PYW62" s="2"/>
      <c r="PYY62" s="2"/>
      <c r="PZA62" s="2"/>
      <c r="PZC62" s="2"/>
      <c r="PZE62" s="2"/>
      <c r="PZG62" s="2"/>
      <c r="PZI62" s="2"/>
      <c r="PZK62" s="2"/>
      <c r="PZM62" s="2"/>
      <c r="PZO62" s="2"/>
      <c r="PZQ62" s="2"/>
      <c r="PZS62" s="2"/>
      <c r="PZU62" s="2"/>
      <c r="PZW62" s="2"/>
      <c r="PZY62" s="2"/>
      <c r="QAA62" s="2"/>
      <c r="QAC62" s="2"/>
      <c r="QAE62" s="2"/>
      <c r="QAG62" s="2"/>
      <c r="QAI62" s="2"/>
      <c r="QAK62" s="2"/>
      <c r="QAM62" s="2"/>
      <c r="QAO62" s="2"/>
      <c r="QAQ62" s="2"/>
      <c r="QAS62" s="2"/>
      <c r="QAU62" s="2"/>
      <c r="QAW62" s="2"/>
      <c r="QAY62" s="2"/>
      <c r="QBA62" s="2"/>
      <c r="QBC62" s="2"/>
      <c r="QBE62" s="2"/>
      <c r="QBG62" s="2"/>
      <c r="QBI62" s="2"/>
      <c r="QBK62" s="2"/>
      <c r="QBM62" s="2"/>
      <c r="QBO62" s="2"/>
      <c r="QBQ62" s="2"/>
      <c r="QBS62" s="2"/>
      <c r="QBU62" s="2"/>
      <c r="QBW62" s="2"/>
      <c r="QBY62" s="2"/>
      <c r="QCA62" s="2"/>
      <c r="QCC62" s="2"/>
      <c r="QCE62" s="2"/>
      <c r="QCG62" s="2"/>
      <c r="QCI62" s="2"/>
      <c r="QCK62" s="2"/>
      <c r="QCM62" s="2"/>
      <c r="QCO62" s="2"/>
      <c r="QCQ62" s="2"/>
      <c r="QCS62" s="2"/>
      <c r="QCU62" s="2"/>
      <c r="QCW62" s="2"/>
      <c r="QCY62" s="2"/>
      <c r="QDA62" s="2"/>
      <c r="QDC62" s="2"/>
      <c r="QDE62" s="2"/>
      <c r="QDG62" s="2"/>
      <c r="QDI62" s="2"/>
      <c r="QDK62" s="2"/>
      <c r="QDM62" s="2"/>
      <c r="QDO62" s="2"/>
      <c r="QDQ62" s="2"/>
      <c r="QDS62" s="2"/>
      <c r="QDU62" s="2"/>
      <c r="QDW62" s="2"/>
      <c r="QDY62" s="2"/>
      <c r="QEA62" s="2"/>
      <c r="QEC62" s="2"/>
      <c r="QEE62" s="2"/>
      <c r="QEG62" s="2"/>
      <c r="QEI62" s="2"/>
      <c r="QEK62" s="2"/>
      <c r="QEM62" s="2"/>
      <c r="QEO62" s="2"/>
      <c r="QEQ62" s="2"/>
      <c r="QES62" s="2"/>
      <c r="QEU62" s="2"/>
      <c r="QEW62" s="2"/>
      <c r="QEY62" s="2"/>
      <c r="QFA62" s="2"/>
      <c r="QFC62" s="2"/>
      <c r="QFE62" s="2"/>
      <c r="QFG62" s="2"/>
      <c r="QFI62" s="2"/>
      <c r="QFK62" s="2"/>
      <c r="QFM62" s="2"/>
      <c r="QFO62" s="2"/>
      <c r="QFQ62" s="2"/>
      <c r="QFS62" s="2"/>
      <c r="QFU62" s="2"/>
      <c r="QFW62" s="2"/>
      <c r="QFY62" s="2"/>
      <c r="QGA62" s="2"/>
      <c r="QGC62" s="2"/>
      <c r="QGE62" s="2"/>
      <c r="QGG62" s="2"/>
      <c r="QGI62" s="2"/>
      <c r="QGK62" s="2"/>
      <c r="QGM62" s="2"/>
      <c r="QGO62" s="2"/>
      <c r="QGQ62" s="2"/>
      <c r="QGS62" s="2"/>
      <c r="QGU62" s="2"/>
      <c r="QGW62" s="2"/>
      <c r="QGY62" s="2"/>
      <c r="QHA62" s="2"/>
      <c r="QHC62" s="2"/>
      <c r="QHE62" s="2"/>
      <c r="QHG62" s="2"/>
      <c r="QHI62" s="2"/>
      <c r="QHK62" s="2"/>
      <c r="QHM62" s="2"/>
      <c r="QHO62" s="2"/>
      <c r="QHQ62" s="2"/>
      <c r="QHS62" s="2"/>
      <c r="QHU62" s="2"/>
      <c r="QHW62" s="2"/>
      <c r="QHY62" s="2"/>
      <c r="QIA62" s="2"/>
      <c r="QIC62" s="2"/>
      <c r="QIE62" s="2"/>
      <c r="QIG62" s="2"/>
      <c r="QII62" s="2"/>
      <c r="QIK62" s="2"/>
      <c r="QIM62" s="2"/>
      <c r="QIO62" s="2"/>
      <c r="QIQ62" s="2"/>
      <c r="QIS62" s="2"/>
      <c r="QIU62" s="2"/>
      <c r="QIW62" s="2"/>
      <c r="QIY62" s="2"/>
      <c r="QJA62" s="2"/>
      <c r="QJC62" s="2"/>
      <c r="QJE62" s="2"/>
      <c r="QJG62" s="2"/>
      <c r="QJI62" s="2"/>
      <c r="QJK62" s="2"/>
      <c r="QJM62" s="2"/>
      <c r="QJO62" s="2"/>
      <c r="QJQ62" s="2"/>
      <c r="QJS62" s="2"/>
      <c r="QJU62" s="2"/>
      <c r="QJW62" s="2"/>
      <c r="QJY62" s="2"/>
      <c r="QKA62" s="2"/>
      <c r="QKC62" s="2"/>
      <c r="QKE62" s="2"/>
      <c r="QKG62" s="2"/>
      <c r="QKI62" s="2"/>
      <c r="QKK62" s="2"/>
      <c r="QKM62" s="2"/>
      <c r="QKO62" s="2"/>
      <c r="QKQ62" s="2"/>
      <c r="QKS62" s="2"/>
      <c r="QKU62" s="2"/>
      <c r="QKW62" s="2"/>
      <c r="QKY62" s="2"/>
      <c r="QLA62" s="2"/>
      <c r="QLC62" s="2"/>
      <c r="QLE62" s="2"/>
      <c r="QLG62" s="2"/>
      <c r="QLI62" s="2"/>
      <c r="QLK62" s="2"/>
      <c r="QLM62" s="2"/>
      <c r="QLO62" s="2"/>
      <c r="QLQ62" s="2"/>
      <c r="QLS62" s="2"/>
      <c r="QLU62" s="2"/>
      <c r="QLW62" s="2"/>
      <c r="QLY62" s="2"/>
      <c r="QMA62" s="2"/>
      <c r="QMC62" s="2"/>
      <c r="QME62" s="2"/>
      <c r="QMG62" s="2"/>
      <c r="QMI62" s="2"/>
      <c r="QMK62" s="2"/>
      <c r="QMM62" s="2"/>
      <c r="QMO62" s="2"/>
      <c r="QMQ62" s="2"/>
      <c r="QMS62" s="2"/>
      <c r="QMU62" s="2"/>
      <c r="QMW62" s="2"/>
      <c r="QMY62" s="2"/>
      <c r="QNA62" s="2"/>
      <c r="QNC62" s="2"/>
      <c r="QNE62" s="2"/>
      <c r="QNG62" s="2"/>
      <c r="QNI62" s="2"/>
      <c r="QNK62" s="2"/>
      <c r="QNM62" s="2"/>
      <c r="QNO62" s="2"/>
      <c r="QNQ62" s="2"/>
      <c r="QNS62" s="2"/>
      <c r="QNU62" s="2"/>
      <c r="QNW62" s="2"/>
      <c r="QNY62" s="2"/>
      <c r="QOA62" s="2"/>
      <c r="QOC62" s="2"/>
      <c r="QOE62" s="2"/>
      <c r="QOG62" s="2"/>
      <c r="QOI62" s="2"/>
      <c r="QOK62" s="2"/>
      <c r="QOM62" s="2"/>
      <c r="QOO62" s="2"/>
      <c r="QOQ62" s="2"/>
      <c r="QOS62" s="2"/>
      <c r="QOU62" s="2"/>
      <c r="QOW62" s="2"/>
      <c r="QOY62" s="2"/>
      <c r="QPA62" s="2"/>
      <c r="QPC62" s="2"/>
      <c r="QPE62" s="2"/>
      <c r="QPG62" s="2"/>
      <c r="QPI62" s="2"/>
      <c r="QPK62" s="2"/>
      <c r="QPM62" s="2"/>
      <c r="QPO62" s="2"/>
      <c r="QPQ62" s="2"/>
      <c r="QPS62" s="2"/>
      <c r="QPU62" s="2"/>
      <c r="QPW62" s="2"/>
      <c r="QPY62" s="2"/>
      <c r="QQA62" s="2"/>
      <c r="QQC62" s="2"/>
      <c r="QQE62" s="2"/>
      <c r="QQG62" s="2"/>
      <c r="QQI62" s="2"/>
      <c r="QQK62" s="2"/>
      <c r="QQM62" s="2"/>
      <c r="QQO62" s="2"/>
      <c r="QQQ62" s="2"/>
      <c r="QQS62" s="2"/>
      <c r="QQU62" s="2"/>
      <c r="QQW62" s="2"/>
      <c r="QQY62" s="2"/>
      <c r="QRA62" s="2"/>
      <c r="QRC62" s="2"/>
      <c r="QRE62" s="2"/>
      <c r="QRG62" s="2"/>
      <c r="QRI62" s="2"/>
      <c r="QRK62" s="2"/>
      <c r="QRM62" s="2"/>
      <c r="QRO62" s="2"/>
      <c r="QRQ62" s="2"/>
      <c r="QRS62" s="2"/>
      <c r="QRU62" s="2"/>
      <c r="QRW62" s="2"/>
      <c r="QRY62" s="2"/>
      <c r="QSA62" s="2"/>
      <c r="QSC62" s="2"/>
      <c r="QSE62" s="2"/>
      <c r="QSG62" s="2"/>
      <c r="QSI62" s="2"/>
      <c r="QSK62" s="2"/>
      <c r="QSM62" s="2"/>
      <c r="QSO62" s="2"/>
      <c r="QSQ62" s="2"/>
      <c r="QSS62" s="2"/>
      <c r="QSU62" s="2"/>
      <c r="QSW62" s="2"/>
      <c r="QSY62" s="2"/>
      <c r="QTA62" s="2"/>
      <c r="QTC62" s="2"/>
      <c r="QTE62" s="2"/>
      <c r="QTG62" s="2"/>
      <c r="QTI62" s="2"/>
      <c r="QTK62" s="2"/>
      <c r="QTM62" s="2"/>
      <c r="QTO62" s="2"/>
      <c r="QTQ62" s="2"/>
      <c r="QTS62" s="2"/>
      <c r="QTU62" s="2"/>
      <c r="QTW62" s="2"/>
      <c r="QTY62" s="2"/>
      <c r="QUA62" s="2"/>
      <c r="QUC62" s="2"/>
      <c r="QUE62" s="2"/>
      <c r="QUG62" s="2"/>
      <c r="QUI62" s="2"/>
      <c r="QUK62" s="2"/>
      <c r="QUM62" s="2"/>
      <c r="QUO62" s="2"/>
      <c r="QUQ62" s="2"/>
      <c r="QUS62" s="2"/>
      <c r="QUU62" s="2"/>
      <c r="QUW62" s="2"/>
      <c r="QUY62" s="2"/>
      <c r="QVA62" s="2"/>
      <c r="QVC62" s="2"/>
      <c r="QVE62" s="2"/>
      <c r="QVG62" s="2"/>
      <c r="QVI62" s="2"/>
      <c r="QVK62" s="2"/>
      <c r="QVM62" s="2"/>
      <c r="QVO62" s="2"/>
      <c r="QVQ62" s="2"/>
      <c r="QVS62" s="2"/>
      <c r="QVU62" s="2"/>
      <c r="QVW62" s="2"/>
      <c r="QVY62" s="2"/>
      <c r="QWA62" s="2"/>
      <c r="QWC62" s="2"/>
      <c r="QWE62" s="2"/>
      <c r="QWG62" s="2"/>
      <c r="QWI62" s="2"/>
      <c r="QWK62" s="2"/>
      <c r="QWM62" s="2"/>
      <c r="QWO62" s="2"/>
      <c r="QWQ62" s="2"/>
      <c r="QWS62" s="2"/>
      <c r="QWU62" s="2"/>
      <c r="QWW62" s="2"/>
      <c r="QWY62" s="2"/>
      <c r="QXA62" s="2"/>
      <c r="QXC62" s="2"/>
      <c r="QXE62" s="2"/>
      <c r="QXG62" s="2"/>
      <c r="QXI62" s="2"/>
      <c r="QXK62" s="2"/>
      <c r="QXM62" s="2"/>
      <c r="QXO62" s="2"/>
      <c r="QXQ62" s="2"/>
      <c r="QXS62" s="2"/>
      <c r="QXU62" s="2"/>
      <c r="QXW62" s="2"/>
      <c r="QXY62" s="2"/>
      <c r="QYA62" s="2"/>
      <c r="QYC62" s="2"/>
      <c r="QYE62" s="2"/>
      <c r="QYG62" s="2"/>
      <c r="QYI62" s="2"/>
      <c r="QYK62" s="2"/>
      <c r="QYM62" s="2"/>
      <c r="QYO62" s="2"/>
      <c r="QYQ62" s="2"/>
      <c r="QYS62" s="2"/>
      <c r="QYU62" s="2"/>
      <c r="QYW62" s="2"/>
      <c r="QYY62" s="2"/>
      <c r="QZA62" s="2"/>
      <c r="QZC62" s="2"/>
      <c r="QZE62" s="2"/>
      <c r="QZG62" s="2"/>
      <c r="QZI62" s="2"/>
      <c r="QZK62" s="2"/>
      <c r="QZM62" s="2"/>
      <c r="QZO62" s="2"/>
      <c r="QZQ62" s="2"/>
      <c r="QZS62" s="2"/>
      <c r="QZU62" s="2"/>
      <c r="QZW62" s="2"/>
      <c r="QZY62" s="2"/>
      <c r="RAA62" s="2"/>
      <c r="RAC62" s="2"/>
      <c r="RAE62" s="2"/>
      <c r="RAG62" s="2"/>
      <c r="RAI62" s="2"/>
      <c r="RAK62" s="2"/>
      <c r="RAM62" s="2"/>
      <c r="RAO62" s="2"/>
      <c r="RAQ62" s="2"/>
      <c r="RAS62" s="2"/>
      <c r="RAU62" s="2"/>
      <c r="RAW62" s="2"/>
      <c r="RAY62" s="2"/>
      <c r="RBA62" s="2"/>
      <c r="RBC62" s="2"/>
      <c r="RBE62" s="2"/>
      <c r="RBG62" s="2"/>
      <c r="RBI62" s="2"/>
      <c r="RBK62" s="2"/>
      <c r="RBM62" s="2"/>
      <c r="RBO62" s="2"/>
      <c r="RBQ62" s="2"/>
      <c r="RBS62" s="2"/>
      <c r="RBU62" s="2"/>
      <c r="RBW62" s="2"/>
      <c r="RBY62" s="2"/>
      <c r="RCA62" s="2"/>
      <c r="RCC62" s="2"/>
      <c r="RCE62" s="2"/>
      <c r="RCG62" s="2"/>
      <c r="RCI62" s="2"/>
      <c r="RCK62" s="2"/>
      <c r="RCM62" s="2"/>
      <c r="RCO62" s="2"/>
      <c r="RCQ62" s="2"/>
      <c r="RCS62" s="2"/>
      <c r="RCU62" s="2"/>
      <c r="RCW62" s="2"/>
      <c r="RCY62" s="2"/>
      <c r="RDA62" s="2"/>
      <c r="RDC62" s="2"/>
      <c r="RDE62" s="2"/>
      <c r="RDG62" s="2"/>
      <c r="RDI62" s="2"/>
      <c r="RDK62" s="2"/>
      <c r="RDM62" s="2"/>
      <c r="RDO62" s="2"/>
      <c r="RDQ62" s="2"/>
      <c r="RDS62" s="2"/>
      <c r="RDU62" s="2"/>
      <c r="RDW62" s="2"/>
      <c r="RDY62" s="2"/>
      <c r="REA62" s="2"/>
      <c r="REC62" s="2"/>
      <c r="REE62" s="2"/>
      <c r="REG62" s="2"/>
      <c r="REI62" s="2"/>
      <c r="REK62" s="2"/>
      <c r="REM62" s="2"/>
      <c r="REO62" s="2"/>
      <c r="REQ62" s="2"/>
      <c r="RES62" s="2"/>
      <c r="REU62" s="2"/>
      <c r="REW62" s="2"/>
      <c r="REY62" s="2"/>
      <c r="RFA62" s="2"/>
      <c r="RFC62" s="2"/>
      <c r="RFE62" s="2"/>
      <c r="RFG62" s="2"/>
      <c r="RFI62" s="2"/>
      <c r="RFK62" s="2"/>
      <c r="RFM62" s="2"/>
      <c r="RFO62" s="2"/>
      <c r="RFQ62" s="2"/>
      <c r="RFS62" s="2"/>
      <c r="RFU62" s="2"/>
      <c r="RFW62" s="2"/>
      <c r="RFY62" s="2"/>
      <c r="RGA62" s="2"/>
      <c r="RGC62" s="2"/>
      <c r="RGE62" s="2"/>
      <c r="RGG62" s="2"/>
      <c r="RGI62" s="2"/>
      <c r="RGK62" s="2"/>
      <c r="RGM62" s="2"/>
      <c r="RGO62" s="2"/>
      <c r="RGQ62" s="2"/>
      <c r="RGS62" s="2"/>
      <c r="RGU62" s="2"/>
      <c r="RGW62" s="2"/>
      <c r="RGY62" s="2"/>
      <c r="RHA62" s="2"/>
      <c r="RHC62" s="2"/>
      <c r="RHE62" s="2"/>
      <c r="RHG62" s="2"/>
      <c r="RHI62" s="2"/>
      <c r="RHK62" s="2"/>
      <c r="RHM62" s="2"/>
      <c r="RHO62" s="2"/>
      <c r="RHQ62" s="2"/>
      <c r="RHS62" s="2"/>
      <c r="RHU62" s="2"/>
      <c r="RHW62" s="2"/>
      <c r="RHY62" s="2"/>
      <c r="RIA62" s="2"/>
      <c r="RIC62" s="2"/>
      <c r="RIE62" s="2"/>
      <c r="RIG62" s="2"/>
      <c r="RII62" s="2"/>
      <c r="RIK62" s="2"/>
      <c r="RIM62" s="2"/>
      <c r="RIO62" s="2"/>
      <c r="RIQ62" s="2"/>
      <c r="RIS62" s="2"/>
      <c r="RIU62" s="2"/>
      <c r="RIW62" s="2"/>
      <c r="RIY62" s="2"/>
      <c r="RJA62" s="2"/>
      <c r="RJC62" s="2"/>
      <c r="RJE62" s="2"/>
      <c r="RJG62" s="2"/>
      <c r="RJI62" s="2"/>
      <c r="RJK62" s="2"/>
      <c r="RJM62" s="2"/>
      <c r="RJO62" s="2"/>
      <c r="RJQ62" s="2"/>
      <c r="RJS62" s="2"/>
      <c r="RJU62" s="2"/>
      <c r="RJW62" s="2"/>
      <c r="RJY62" s="2"/>
      <c r="RKA62" s="2"/>
      <c r="RKC62" s="2"/>
      <c r="RKE62" s="2"/>
      <c r="RKG62" s="2"/>
      <c r="RKI62" s="2"/>
      <c r="RKK62" s="2"/>
      <c r="RKM62" s="2"/>
      <c r="RKO62" s="2"/>
      <c r="RKQ62" s="2"/>
      <c r="RKS62" s="2"/>
      <c r="RKU62" s="2"/>
      <c r="RKW62" s="2"/>
      <c r="RKY62" s="2"/>
      <c r="RLA62" s="2"/>
      <c r="RLC62" s="2"/>
      <c r="RLE62" s="2"/>
      <c r="RLG62" s="2"/>
      <c r="RLI62" s="2"/>
      <c r="RLK62" s="2"/>
      <c r="RLM62" s="2"/>
      <c r="RLO62" s="2"/>
      <c r="RLQ62" s="2"/>
      <c r="RLS62" s="2"/>
      <c r="RLU62" s="2"/>
      <c r="RLW62" s="2"/>
      <c r="RLY62" s="2"/>
      <c r="RMA62" s="2"/>
      <c r="RMC62" s="2"/>
      <c r="RME62" s="2"/>
      <c r="RMG62" s="2"/>
      <c r="RMI62" s="2"/>
      <c r="RMK62" s="2"/>
      <c r="RMM62" s="2"/>
      <c r="RMO62" s="2"/>
      <c r="RMQ62" s="2"/>
      <c r="RMS62" s="2"/>
      <c r="RMU62" s="2"/>
      <c r="RMW62" s="2"/>
      <c r="RMY62" s="2"/>
      <c r="RNA62" s="2"/>
      <c r="RNC62" s="2"/>
      <c r="RNE62" s="2"/>
      <c r="RNG62" s="2"/>
      <c r="RNI62" s="2"/>
      <c r="RNK62" s="2"/>
      <c r="RNM62" s="2"/>
      <c r="RNO62" s="2"/>
      <c r="RNQ62" s="2"/>
      <c r="RNS62" s="2"/>
      <c r="RNU62" s="2"/>
      <c r="RNW62" s="2"/>
      <c r="RNY62" s="2"/>
      <c r="ROA62" s="2"/>
      <c r="ROC62" s="2"/>
      <c r="ROE62" s="2"/>
      <c r="ROG62" s="2"/>
      <c r="ROI62" s="2"/>
      <c r="ROK62" s="2"/>
      <c r="ROM62" s="2"/>
      <c r="ROO62" s="2"/>
      <c r="ROQ62" s="2"/>
      <c r="ROS62" s="2"/>
      <c r="ROU62" s="2"/>
      <c r="ROW62" s="2"/>
      <c r="ROY62" s="2"/>
      <c r="RPA62" s="2"/>
      <c r="RPC62" s="2"/>
      <c r="RPE62" s="2"/>
      <c r="RPG62" s="2"/>
      <c r="RPI62" s="2"/>
      <c r="RPK62" s="2"/>
      <c r="RPM62" s="2"/>
      <c r="RPO62" s="2"/>
      <c r="RPQ62" s="2"/>
      <c r="RPS62" s="2"/>
      <c r="RPU62" s="2"/>
      <c r="RPW62" s="2"/>
      <c r="RPY62" s="2"/>
      <c r="RQA62" s="2"/>
      <c r="RQC62" s="2"/>
      <c r="RQE62" s="2"/>
      <c r="RQG62" s="2"/>
      <c r="RQI62" s="2"/>
      <c r="RQK62" s="2"/>
      <c r="RQM62" s="2"/>
      <c r="RQO62" s="2"/>
      <c r="RQQ62" s="2"/>
      <c r="RQS62" s="2"/>
      <c r="RQU62" s="2"/>
      <c r="RQW62" s="2"/>
      <c r="RQY62" s="2"/>
      <c r="RRA62" s="2"/>
      <c r="RRC62" s="2"/>
      <c r="RRE62" s="2"/>
      <c r="RRG62" s="2"/>
      <c r="RRI62" s="2"/>
      <c r="RRK62" s="2"/>
      <c r="RRM62" s="2"/>
      <c r="RRO62" s="2"/>
      <c r="RRQ62" s="2"/>
      <c r="RRS62" s="2"/>
      <c r="RRU62" s="2"/>
      <c r="RRW62" s="2"/>
      <c r="RRY62" s="2"/>
      <c r="RSA62" s="2"/>
      <c r="RSC62" s="2"/>
      <c r="RSE62" s="2"/>
      <c r="RSG62" s="2"/>
      <c r="RSI62" s="2"/>
      <c r="RSK62" s="2"/>
      <c r="RSM62" s="2"/>
      <c r="RSO62" s="2"/>
      <c r="RSQ62" s="2"/>
      <c r="RSS62" s="2"/>
      <c r="RSU62" s="2"/>
      <c r="RSW62" s="2"/>
      <c r="RSY62" s="2"/>
      <c r="RTA62" s="2"/>
      <c r="RTC62" s="2"/>
      <c r="RTE62" s="2"/>
      <c r="RTG62" s="2"/>
      <c r="RTI62" s="2"/>
      <c r="RTK62" s="2"/>
      <c r="RTM62" s="2"/>
      <c r="RTO62" s="2"/>
      <c r="RTQ62" s="2"/>
      <c r="RTS62" s="2"/>
      <c r="RTU62" s="2"/>
      <c r="RTW62" s="2"/>
      <c r="RTY62" s="2"/>
      <c r="RUA62" s="2"/>
      <c r="RUC62" s="2"/>
      <c r="RUE62" s="2"/>
      <c r="RUG62" s="2"/>
      <c r="RUI62" s="2"/>
      <c r="RUK62" s="2"/>
      <c r="RUM62" s="2"/>
      <c r="RUO62" s="2"/>
      <c r="RUQ62" s="2"/>
      <c r="RUS62" s="2"/>
      <c r="RUU62" s="2"/>
      <c r="RUW62" s="2"/>
      <c r="RUY62" s="2"/>
      <c r="RVA62" s="2"/>
      <c r="RVC62" s="2"/>
      <c r="RVE62" s="2"/>
      <c r="RVG62" s="2"/>
      <c r="RVI62" s="2"/>
      <c r="RVK62" s="2"/>
      <c r="RVM62" s="2"/>
      <c r="RVO62" s="2"/>
      <c r="RVQ62" s="2"/>
      <c r="RVS62" s="2"/>
      <c r="RVU62" s="2"/>
      <c r="RVW62" s="2"/>
      <c r="RVY62" s="2"/>
      <c r="RWA62" s="2"/>
      <c r="RWC62" s="2"/>
      <c r="RWE62" s="2"/>
      <c r="RWG62" s="2"/>
      <c r="RWI62" s="2"/>
      <c r="RWK62" s="2"/>
      <c r="RWM62" s="2"/>
      <c r="RWO62" s="2"/>
      <c r="RWQ62" s="2"/>
      <c r="RWS62" s="2"/>
      <c r="RWU62" s="2"/>
      <c r="RWW62" s="2"/>
      <c r="RWY62" s="2"/>
      <c r="RXA62" s="2"/>
      <c r="RXC62" s="2"/>
      <c r="RXE62" s="2"/>
      <c r="RXG62" s="2"/>
      <c r="RXI62" s="2"/>
      <c r="RXK62" s="2"/>
      <c r="RXM62" s="2"/>
      <c r="RXO62" s="2"/>
      <c r="RXQ62" s="2"/>
      <c r="RXS62" s="2"/>
      <c r="RXU62" s="2"/>
      <c r="RXW62" s="2"/>
      <c r="RXY62" s="2"/>
      <c r="RYA62" s="2"/>
      <c r="RYC62" s="2"/>
      <c r="RYE62" s="2"/>
      <c r="RYG62" s="2"/>
      <c r="RYI62" s="2"/>
      <c r="RYK62" s="2"/>
      <c r="RYM62" s="2"/>
      <c r="RYO62" s="2"/>
      <c r="RYQ62" s="2"/>
      <c r="RYS62" s="2"/>
      <c r="RYU62" s="2"/>
      <c r="RYW62" s="2"/>
      <c r="RYY62" s="2"/>
      <c r="RZA62" s="2"/>
      <c r="RZC62" s="2"/>
      <c r="RZE62" s="2"/>
      <c r="RZG62" s="2"/>
      <c r="RZI62" s="2"/>
      <c r="RZK62" s="2"/>
      <c r="RZM62" s="2"/>
      <c r="RZO62" s="2"/>
      <c r="RZQ62" s="2"/>
      <c r="RZS62" s="2"/>
      <c r="RZU62" s="2"/>
      <c r="RZW62" s="2"/>
      <c r="RZY62" s="2"/>
      <c r="SAA62" s="2"/>
      <c r="SAC62" s="2"/>
      <c r="SAE62" s="2"/>
      <c r="SAG62" s="2"/>
      <c r="SAI62" s="2"/>
      <c r="SAK62" s="2"/>
      <c r="SAM62" s="2"/>
      <c r="SAO62" s="2"/>
      <c r="SAQ62" s="2"/>
      <c r="SAS62" s="2"/>
      <c r="SAU62" s="2"/>
      <c r="SAW62" s="2"/>
      <c r="SAY62" s="2"/>
      <c r="SBA62" s="2"/>
      <c r="SBC62" s="2"/>
      <c r="SBE62" s="2"/>
      <c r="SBG62" s="2"/>
      <c r="SBI62" s="2"/>
      <c r="SBK62" s="2"/>
      <c r="SBM62" s="2"/>
      <c r="SBO62" s="2"/>
      <c r="SBQ62" s="2"/>
      <c r="SBS62" s="2"/>
      <c r="SBU62" s="2"/>
      <c r="SBW62" s="2"/>
      <c r="SBY62" s="2"/>
      <c r="SCA62" s="2"/>
      <c r="SCC62" s="2"/>
      <c r="SCE62" s="2"/>
      <c r="SCG62" s="2"/>
      <c r="SCI62" s="2"/>
      <c r="SCK62" s="2"/>
      <c r="SCM62" s="2"/>
      <c r="SCO62" s="2"/>
      <c r="SCQ62" s="2"/>
      <c r="SCS62" s="2"/>
      <c r="SCU62" s="2"/>
      <c r="SCW62" s="2"/>
      <c r="SCY62" s="2"/>
      <c r="SDA62" s="2"/>
      <c r="SDC62" s="2"/>
      <c r="SDE62" s="2"/>
      <c r="SDG62" s="2"/>
      <c r="SDI62" s="2"/>
      <c r="SDK62" s="2"/>
      <c r="SDM62" s="2"/>
      <c r="SDO62" s="2"/>
      <c r="SDQ62" s="2"/>
      <c r="SDS62" s="2"/>
      <c r="SDU62" s="2"/>
      <c r="SDW62" s="2"/>
      <c r="SDY62" s="2"/>
      <c r="SEA62" s="2"/>
      <c r="SEC62" s="2"/>
      <c r="SEE62" s="2"/>
      <c r="SEG62" s="2"/>
      <c r="SEI62" s="2"/>
      <c r="SEK62" s="2"/>
      <c r="SEM62" s="2"/>
      <c r="SEO62" s="2"/>
      <c r="SEQ62" s="2"/>
      <c r="SES62" s="2"/>
      <c r="SEU62" s="2"/>
      <c r="SEW62" s="2"/>
      <c r="SEY62" s="2"/>
      <c r="SFA62" s="2"/>
      <c r="SFC62" s="2"/>
      <c r="SFE62" s="2"/>
      <c r="SFG62" s="2"/>
      <c r="SFI62" s="2"/>
      <c r="SFK62" s="2"/>
      <c r="SFM62" s="2"/>
      <c r="SFO62" s="2"/>
      <c r="SFQ62" s="2"/>
      <c r="SFS62" s="2"/>
      <c r="SFU62" s="2"/>
      <c r="SFW62" s="2"/>
      <c r="SFY62" s="2"/>
      <c r="SGA62" s="2"/>
      <c r="SGC62" s="2"/>
      <c r="SGE62" s="2"/>
      <c r="SGG62" s="2"/>
      <c r="SGI62" s="2"/>
      <c r="SGK62" s="2"/>
      <c r="SGM62" s="2"/>
      <c r="SGO62" s="2"/>
      <c r="SGQ62" s="2"/>
      <c r="SGS62" s="2"/>
      <c r="SGU62" s="2"/>
      <c r="SGW62" s="2"/>
      <c r="SGY62" s="2"/>
      <c r="SHA62" s="2"/>
      <c r="SHC62" s="2"/>
      <c r="SHE62" s="2"/>
      <c r="SHG62" s="2"/>
      <c r="SHI62" s="2"/>
      <c r="SHK62" s="2"/>
      <c r="SHM62" s="2"/>
      <c r="SHO62" s="2"/>
      <c r="SHQ62" s="2"/>
      <c r="SHS62" s="2"/>
      <c r="SHU62" s="2"/>
      <c r="SHW62" s="2"/>
      <c r="SHY62" s="2"/>
      <c r="SIA62" s="2"/>
      <c r="SIC62" s="2"/>
      <c r="SIE62" s="2"/>
      <c r="SIG62" s="2"/>
      <c r="SII62" s="2"/>
      <c r="SIK62" s="2"/>
      <c r="SIM62" s="2"/>
      <c r="SIO62" s="2"/>
      <c r="SIQ62" s="2"/>
      <c r="SIS62" s="2"/>
      <c r="SIU62" s="2"/>
      <c r="SIW62" s="2"/>
      <c r="SIY62" s="2"/>
      <c r="SJA62" s="2"/>
      <c r="SJC62" s="2"/>
      <c r="SJE62" s="2"/>
      <c r="SJG62" s="2"/>
      <c r="SJI62" s="2"/>
      <c r="SJK62" s="2"/>
      <c r="SJM62" s="2"/>
      <c r="SJO62" s="2"/>
      <c r="SJQ62" s="2"/>
      <c r="SJS62" s="2"/>
      <c r="SJU62" s="2"/>
      <c r="SJW62" s="2"/>
      <c r="SJY62" s="2"/>
      <c r="SKA62" s="2"/>
      <c r="SKC62" s="2"/>
      <c r="SKE62" s="2"/>
      <c r="SKG62" s="2"/>
      <c r="SKI62" s="2"/>
      <c r="SKK62" s="2"/>
      <c r="SKM62" s="2"/>
      <c r="SKO62" s="2"/>
      <c r="SKQ62" s="2"/>
      <c r="SKS62" s="2"/>
      <c r="SKU62" s="2"/>
      <c r="SKW62" s="2"/>
      <c r="SKY62" s="2"/>
      <c r="SLA62" s="2"/>
      <c r="SLC62" s="2"/>
      <c r="SLE62" s="2"/>
      <c r="SLG62" s="2"/>
      <c r="SLI62" s="2"/>
      <c r="SLK62" s="2"/>
      <c r="SLM62" s="2"/>
      <c r="SLO62" s="2"/>
      <c r="SLQ62" s="2"/>
      <c r="SLS62" s="2"/>
      <c r="SLU62" s="2"/>
      <c r="SLW62" s="2"/>
      <c r="SLY62" s="2"/>
      <c r="SMA62" s="2"/>
      <c r="SMC62" s="2"/>
      <c r="SME62" s="2"/>
      <c r="SMG62" s="2"/>
      <c r="SMI62" s="2"/>
      <c r="SMK62" s="2"/>
      <c r="SMM62" s="2"/>
      <c r="SMO62" s="2"/>
      <c r="SMQ62" s="2"/>
      <c r="SMS62" s="2"/>
      <c r="SMU62" s="2"/>
      <c r="SMW62" s="2"/>
      <c r="SMY62" s="2"/>
      <c r="SNA62" s="2"/>
      <c r="SNC62" s="2"/>
      <c r="SNE62" s="2"/>
      <c r="SNG62" s="2"/>
      <c r="SNI62" s="2"/>
      <c r="SNK62" s="2"/>
      <c r="SNM62" s="2"/>
      <c r="SNO62" s="2"/>
      <c r="SNQ62" s="2"/>
      <c r="SNS62" s="2"/>
      <c r="SNU62" s="2"/>
      <c r="SNW62" s="2"/>
      <c r="SNY62" s="2"/>
      <c r="SOA62" s="2"/>
      <c r="SOC62" s="2"/>
      <c r="SOE62" s="2"/>
      <c r="SOG62" s="2"/>
      <c r="SOI62" s="2"/>
      <c r="SOK62" s="2"/>
      <c r="SOM62" s="2"/>
      <c r="SOO62" s="2"/>
      <c r="SOQ62" s="2"/>
      <c r="SOS62" s="2"/>
      <c r="SOU62" s="2"/>
      <c r="SOW62" s="2"/>
      <c r="SOY62" s="2"/>
      <c r="SPA62" s="2"/>
      <c r="SPC62" s="2"/>
      <c r="SPE62" s="2"/>
      <c r="SPG62" s="2"/>
      <c r="SPI62" s="2"/>
      <c r="SPK62" s="2"/>
      <c r="SPM62" s="2"/>
      <c r="SPO62" s="2"/>
      <c r="SPQ62" s="2"/>
      <c r="SPS62" s="2"/>
      <c r="SPU62" s="2"/>
      <c r="SPW62" s="2"/>
      <c r="SPY62" s="2"/>
      <c r="SQA62" s="2"/>
      <c r="SQC62" s="2"/>
      <c r="SQE62" s="2"/>
      <c r="SQG62" s="2"/>
      <c r="SQI62" s="2"/>
      <c r="SQK62" s="2"/>
      <c r="SQM62" s="2"/>
      <c r="SQO62" s="2"/>
      <c r="SQQ62" s="2"/>
      <c r="SQS62" s="2"/>
      <c r="SQU62" s="2"/>
      <c r="SQW62" s="2"/>
      <c r="SQY62" s="2"/>
      <c r="SRA62" s="2"/>
      <c r="SRC62" s="2"/>
      <c r="SRE62" s="2"/>
      <c r="SRG62" s="2"/>
      <c r="SRI62" s="2"/>
      <c r="SRK62" s="2"/>
      <c r="SRM62" s="2"/>
      <c r="SRO62" s="2"/>
      <c r="SRQ62" s="2"/>
      <c r="SRS62" s="2"/>
      <c r="SRU62" s="2"/>
      <c r="SRW62" s="2"/>
      <c r="SRY62" s="2"/>
      <c r="SSA62" s="2"/>
      <c r="SSC62" s="2"/>
      <c r="SSE62" s="2"/>
      <c r="SSG62" s="2"/>
      <c r="SSI62" s="2"/>
      <c r="SSK62" s="2"/>
      <c r="SSM62" s="2"/>
      <c r="SSO62" s="2"/>
      <c r="SSQ62" s="2"/>
      <c r="SSS62" s="2"/>
      <c r="SSU62" s="2"/>
      <c r="SSW62" s="2"/>
      <c r="SSY62" s="2"/>
      <c r="STA62" s="2"/>
      <c r="STC62" s="2"/>
      <c r="STE62" s="2"/>
      <c r="STG62" s="2"/>
      <c r="STI62" s="2"/>
      <c r="STK62" s="2"/>
      <c r="STM62" s="2"/>
      <c r="STO62" s="2"/>
      <c r="STQ62" s="2"/>
      <c r="STS62" s="2"/>
      <c r="STU62" s="2"/>
      <c r="STW62" s="2"/>
      <c r="STY62" s="2"/>
      <c r="SUA62" s="2"/>
      <c r="SUC62" s="2"/>
      <c r="SUE62" s="2"/>
      <c r="SUG62" s="2"/>
      <c r="SUI62" s="2"/>
      <c r="SUK62" s="2"/>
      <c r="SUM62" s="2"/>
      <c r="SUO62" s="2"/>
      <c r="SUQ62" s="2"/>
      <c r="SUS62" s="2"/>
      <c r="SUU62" s="2"/>
      <c r="SUW62" s="2"/>
      <c r="SUY62" s="2"/>
      <c r="SVA62" s="2"/>
      <c r="SVC62" s="2"/>
      <c r="SVE62" s="2"/>
      <c r="SVG62" s="2"/>
      <c r="SVI62" s="2"/>
      <c r="SVK62" s="2"/>
      <c r="SVM62" s="2"/>
      <c r="SVO62" s="2"/>
      <c r="SVQ62" s="2"/>
      <c r="SVS62" s="2"/>
      <c r="SVU62" s="2"/>
      <c r="SVW62" s="2"/>
      <c r="SVY62" s="2"/>
      <c r="SWA62" s="2"/>
      <c r="SWC62" s="2"/>
      <c r="SWE62" s="2"/>
      <c r="SWG62" s="2"/>
      <c r="SWI62" s="2"/>
      <c r="SWK62" s="2"/>
      <c r="SWM62" s="2"/>
      <c r="SWO62" s="2"/>
      <c r="SWQ62" s="2"/>
      <c r="SWS62" s="2"/>
      <c r="SWU62" s="2"/>
      <c r="SWW62" s="2"/>
      <c r="SWY62" s="2"/>
      <c r="SXA62" s="2"/>
      <c r="SXC62" s="2"/>
      <c r="SXE62" s="2"/>
      <c r="SXG62" s="2"/>
      <c r="SXI62" s="2"/>
      <c r="SXK62" s="2"/>
      <c r="SXM62" s="2"/>
      <c r="SXO62" s="2"/>
      <c r="SXQ62" s="2"/>
      <c r="SXS62" s="2"/>
      <c r="SXU62" s="2"/>
      <c r="SXW62" s="2"/>
      <c r="SXY62" s="2"/>
      <c r="SYA62" s="2"/>
      <c r="SYC62" s="2"/>
      <c r="SYE62" s="2"/>
      <c r="SYG62" s="2"/>
      <c r="SYI62" s="2"/>
      <c r="SYK62" s="2"/>
      <c r="SYM62" s="2"/>
      <c r="SYO62" s="2"/>
      <c r="SYQ62" s="2"/>
      <c r="SYS62" s="2"/>
      <c r="SYU62" s="2"/>
      <c r="SYW62" s="2"/>
      <c r="SYY62" s="2"/>
      <c r="SZA62" s="2"/>
      <c r="SZC62" s="2"/>
      <c r="SZE62" s="2"/>
      <c r="SZG62" s="2"/>
      <c r="SZI62" s="2"/>
      <c r="SZK62" s="2"/>
      <c r="SZM62" s="2"/>
      <c r="SZO62" s="2"/>
      <c r="SZQ62" s="2"/>
      <c r="SZS62" s="2"/>
      <c r="SZU62" s="2"/>
      <c r="SZW62" s="2"/>
      <c r="SZY62" s="2"/>
      <c r="TAA62" s="2"/>
      <c r="TAC62" s="2"/>
      <c r="TAE62" s="2"/>
      <c r="TAG62" s="2"/>
      <c r="TAI62" s="2"/>
      <c r="TAK62" s="2"/>
      <c r="TAM62" s="2"/>
      <c r="TAO62" s="2"/>
      <c r="TAQ62" s="2"/>
      <c r="TAS62" s="2"/>
      <c r="TAU62" s="2"/>
      <c r="TAW62" s="2"/>
      <c r="TAY62" s="2"/>
      <c r="TBA62" s="2"/>
      <c r="TBC62" s="2"/>
      <c r="TBE62" s="2"/>
      <c r="TBG62" s="2"/>
      <c r="TBI62" s="2"/>
      <c r="TBK62" s="2"/>
      <c r="TBM62" s="2"/>
      <c r="TBO62" s="2"/>
      <c r="TBQ62" s="2"/>
      <c r="TBS62" s="2"/>
      <c r="TBU62" s="2"/>
      <c r="TBW62" s="2"/>
      <c r="TBY62" s="2"/>
      <c r="TCA62" s="2"/>
      <c r="TCC62" s="2"/>
      <c r="TCE62" s="2"/>
      <c r="TCG62" s="2"/>
      <c r="TCI62" s="2"/>
      <c r="TCK62" s="2"/>
      <c r="TCM62" s="2"/>
      <c r="TCO62" s="2"/>
      <c r="TCQ62" s="2"/>
      <c r="TCS62" s="2"/>
      <c r="TCU62" s="2"/>
      <c r="TCW62" s="2"/>
      <c r="TCY62" s="2"/>
      <c r="TDA62" s="2"/>
      <c r="TDC62" s="2"/>
      <c r="TDE62" s="2"/>
      <c r="TDG62" s="2"/>
      <c r="TDI62" s="2"/>
      <c r="TDK62" s="2"/>
      <c r="TDM62" s="2"/>
      <c r="TDO62" s="2"/>
      <c r="TDQ62" s="2"/>
      <c r="TDS62" s="2"/>
      <c r="TDU62" s="2"/>
      <c r="TDW62" s="2"/>
      <c r="TDY62" s="2"/>
      <c r="TEA62" s="2"/>
      <c r="TEC62" s="2"/>
      <c r="TEE62" s="2"/>
      <c r="TEG62" s="2"/>
      <c r="TEI62" s="2"/>
      <c r="TEK62" s="2"/>
      <c r="TEM62" s="2"/>
      <c r="TEO62" s="2"/>
      <c r="TEQ62" s="2"/>
      <c r="TES62" s="2"/>
      <c r="TEU62" s="2"/>
      <c r="TEW62" s="2"/>
      <c r="TEY62" s="2"/>
      <c r="TFA62" s="2"/>
      <c r="TFC62" s="2"/>
      <c r="TFE62" s="2"/>
      <c r="TFG62" s="2"/>
      <c r="TFI62" s="2"/>
      <c r="TFK62" s="2"/>
      <c r="TFM62" s="2"/>
      <c r="TFO62" s="2"/>
      <c r="TFQ62" s="2"/>
      <c r="TFS62" s="2"/>
      <c r="TFU62" s="2"/>
      <c r="TFW62" s="2"/>
      <c r="TFY62" s="2"/>
      <c r="TGA62" s="2"/>
      <c r="TGC62" s="2"/>
      <c r="TGE62" s="2"/>
      <c r="TGG62" s="2"/>
      <c r="TGI62" s="2"/>
      <c r="TGK62" s="2"/>
      <c r="TGM62" s="2"/>
      <c r="TGO62" s="2"/>
      <c r="TGQ62" s="2"/>
      <c r="TGS62" s="2"/>
      <c r="TGU62" s="2"/>
      <c r="TGW62" s="2"/>
      <c r="TGY62" s="2"/>
      <c r="THA62" s="2"/>
      <c r="THC62" s="2"/>
      <c r="THE62" s="2"/>
      <c r="THG62" s="2"/>
      <c r="THI62" s="2"/>
      <c r="THK62" s="2"/>
      <c r="THM62" s="2"/>
      <c r="THO62" s="2"/>
      <c r="THQ62" s="2"/>
      <c r="THS62" s="2"/>
      <c r="THU62" s="2"/>
      <c r="THW62" s="2"/>
      <c r="THY62" s="2"/>
      <c r="TIA62" s="2"/>
      <c r="TIC62" s="2"/>
      <c r="TIE62" s="2"/>
      <c r="TIG62" s="2"/>
      <c r="TII62" s="2"/>
      <c r="TIK62" s="2"/>
      <c r="TIM62" s="2"/>
      <c r="TIO62" s="2"/>
      <c r="TIQ62" s="2"/>
      <c r="TIS62" s="2"/>
      <c r="TIU62" s="2"/>
      <c r="TIW62" s="2"/>
      <c r="TIY62" s="2"/>
      <c r="TJA62" s="2"/>
      <c r="TJC62" s="2"/>
      <c r="TJE62" s="2"/>
      <c r="TJG62" s="2"/>
      <c r="TJI62" s="2"/>
      <c r="TJK62" s="2"/>
      <c r="TJM62" s="2"/>
      <c r="TJO62" s="2"/>
      <c r="TJQ62" s="2"/>
      <c r="TJS62" s="2"/>
      <c r="TJU62" s="2"/>
      <c r="TJW62" s="2"/>
      <c r="TJY62" s="2"/>
      <c r="TKA62" s="2"/>
      <c r="TKC62" s="2"/>
      <c r="TKE62" s="2"/>
      <c r="TKG62" s="2"/>
      <c r="TKI62" s="2"/>
      <c r="TKK62" s="2"/>
      <c r="TKM62" s="2"/>
      <c r="TKO62" s="2"/>
      <c r="TKQ62" s="2"/>
      <c r="TKS62" s="2"/>
      <c r="TKU62" s="2"/>
      <c r="TKW62" s="2"/>
      <c r="TKY62" s="2"/>
      <c r="TLA62" s="2"/>
      <c r="TLC62" s="2"/>
      <c r="TLE62" s="2"/>
      <c r="TLG62" s="2"/>
      <c r="TLI62" s="2"/>
      <c r="TLK62" s="2"/>
      <c r="TLM62" s="2"/>
      <c r="TLO62" s="2"/>
      <c r="TLQ62" s="2"/>
      <c r="TLS62" s="2"/>
      <c r="TLU62" s="2"/>
      <c r="TLW62" s="2"/>
      <c r="TLY62" s="2"/>
      <c r="TMA62" s="2"/>
      <c r="TMC62" s="2"/>
      <c r="TME62" s="2"/>
      <c r="TMG62" s="2"/>
      <c r="TMI62" s="2"/>
      <c r="TMK62" s="2"/>
      <c r="TMM62" s="2"/>
      <c r="TMO62" s="2"/>
      <c r="TMQ62" s="2"/>
      <c r="TMS62" s="2"/>
      <c r="TMU62" s="2"/>
      <c r="TMW62" s="2"/>
      <c r="TMY62" s="2"/>
      <c r="TNA62" s="2"/>
      <c r="TNC62" s="2"/>
      <c r="TNE62" s="2"/>
      <c r="TNG62" s="2"/>
      <c r="TNI62" s="2"/>
      <c r="TNK62" s="2"/>
      <c r="TNM62" s="2"/>
      <c r="TNO62" s="2"/>
      <c r="TNQ62" s="2"/>
      <c r="TNS62" s="2"/>
      <c r="TNU62" s="2"/>
      <c r="TNW62" s="2"/>
      <c r="TNY62" s="2"/>
      <c r="TOA62" s="2"/>
      <c r="TOC62" s="2"/>
      <c r="TOE62" s="2"/>
      <c r="TOG62" s="2"/>
      <c r="TOI62" s="2"/>
      <c r="TOK62" s="2"/>
      <c r="TOM62" s="2"/>
      <c r="TOO62" s="2"/>
      <c r="TOQ62" s="2"/>
      <c r="TOS62" s="2"/>
      <c r="TOU62" s="2"/>
      <c r="TOW62" s="2"/>
      <c r="TOY62" s="2"/>
      <c r="TPA62" s="2"/>
      <c r="TPC62" s="2"/>
      <c r="TPE62" s="2"/>
      <c r="TPG62" s="2"/>
      <c r="TPI62" s="2"/>
      <c r="TPK62" s="2"/>
      <c r="TPM62" s="2"/>
      <c r="TPO62" s="2"/>
      <c r="TPQ62" s="2"/>
      <c r="TPS62" s="2"/>
      <c r="TPU62" s="2"/>
      <c r="TPW62" s="2"/>
      <c r="TPY62" s="2"/>
      <c r="TQA62" s="2"/>
      <c r="TQC62" s="2"/>
      <c r="TQE62" s="2"/>
      <c r="TQG62" s="2"/>
      <c r="TQI62" s="2"/>
      <c r="TQK62" s="2"/>
      <c r="TQM62" s="2"/>
      <c r="TQO62" s="2"/>
      <c r="TQQ62" s="2"/>
      <c r="TQS62" s="2"/>
      <c r="TQU62" s="2"/>
      <c r="TQW62" s="2"/>
      <c r="TQY62" s="2"/>
      <c r="TRA62" s="2"/>
      <c r="TRC62" s="2"/>
      <c r="TRE62" s="2"/>
      <c r="TRG62" s="2"/>
      <c r="TRI62" s="2"/>
      <c r="TRK62" s="2"/>
      <c r="TRM62" s="2"/>
      <c r="TRO62" s="2"/>
      <c r="TRQ62" s="2"/>
      <c r="TRS62" s="2"/>
      <c r="TRU62" s="2"/>
      <c r="TRW62" s="2"/>
      <c r="TRY62" s="2"/>
      <c r="TSA62" s="2"/>
      <c r="TSC62" s="2"/>
      <c r="TSE62" s="2"/>
      <c r="TSG62" s="2"/>
      <c r="TSI62" s="2"/>
      <c r="TSK62" s="2"/>
      <c r="TSM62" s="2"/>
      <c r="TSO62" s="2"/>
      <c r="TSQ62" s="2"/>
      <c r="TSS62" s="2"/>
      <c r="TSU62" s="2"/>
      <c r="TSW62" s="2"/>
      <c r="TSY62" s="2"/>
      <c r="TTA62" s="2"/>
      <c r="TTC62" s="2"/>
      <c r="TTE62" s="2"/>
      <c r="TTG62" s="2"/>
      <c r="TTI62" s="2"/>
      <c r="TTK62" s="2"/>
      <c r="TTM62" s="2"/>
      <c r="TTO62" s="2"/>
      <c r="TTQ62" s="2"/>
      <c r="TTS62" s="2"/>
      <c r="TTU62" s="2"/>
      <c r="TTW62" s="2"/>
      <c r="TTY62" s="2"/>
      <c r="TUA62" s="2"/>
      <c r="TUC62" s="2"/>
      <c r="TUE62" s="2"/>
      <c r="TUG62" s="2"/>
      <c r="TUI62" s="2"/>
      <c r="TUK62" s="2"/>
      <c r="TUM62" s="2"/>
      <c r="TUO62" s="2"/>
      <c r="TUQ62" s="2"/>
      <c r="TUS62" s="2"/>
      <c r="TUU62" s="2"/>
      <c r="TUW62" s="2"/>
      <c r="TUY62" s="2"/>
      <c r="TVA62" s="2"/>
      <c r="TVC62" s="2"/>
      <c r="TVE62" s="2"/>
      <c r="TVG62" s="2"/>
      <c r="TVI62" s="2"/>
      <c r="TVK62" s="2"/>
      <c r="TVM62" s="2"/>
      <c r="TVO62" s="2"/>
      <c r="TVQ62" s="2"/>
      <c r="TVS62" s="2"/>
      <c r="TVU62" s="2"/>
      <c r="TVW62" s="2"/>
      <c r="TVY62" s="2"/>
      <c r="TWA62" s="2"/>
      <c r="TWC62" s="2"/>
      <c r="TWE62" s="2"/>
      <c r="TWG62" s="2"/>
      <c r="TWI62" s="2"/>
      <c r="TWK62" s="2"/>
      <c r="TWM62" s="2"/>
      <c r="TWO62" s="2"/>
      <c r="TWQ62" s="2"/>
      <c r="TWS62" s="2"/>
      <c r="TWU62" s="2"/>
      <c r="TWW62" s="2"/>
      <c r="TWY62" s="2"/>
      <c r="TXA62" s="2"/>
      <c r="TXC62" s="2"/>
      <c r="TXE62" s="2"/>
      <c r="TXG62" s="2"/>
      <c r="TXI62" s="2"/>
      <c r="TXK62" s="2"/>
      <c r="TXM62" s="2"/>
      <c r="TXO62" s="2"/>
      <c r="TXQ62" s="2"/>
      <c r="TXS62" s="2"/>
      <c r="TXU62" s="2"/>
      <c r="TXW62" s="2"/>
      <c r="TXY62" s="2"/>
      <c r="TYA62" s="2"/>
      <c r="TYC62" s="2"/>
      <c r="TYE62" s="2"/>
      <c r="TYG62" s="2"/>
      <c r="TYI62" s="2"/>
      <c r="TYK62" s="2"/>
      <c r="TYM62" s="2"/>
      <c r="TYO62" s="2"/>
      <c r="TYQ62" s="2"/>
      <c r="TYS62" s="2"/>
      <c r="TYU62" s="2"/>
      <c r="TYW62" s="2"/>
      <c r="TYY62" s="2"/>
      <c r="TZA62" s="2"/>
      <c r="TZC62" s="2"/>
      <c r="TZE62" s="2"/>
      <c r="TZG62" s="2"/>
      <c r="TZI62" s="2"/>
      <c r="TZK62" s="2"/>
      <c r="TZM62" s="2"/>
      <c r="TZO62" s="2"/>
      <c r="TZQ62" s="2"/>
      <c r="TZS62" s="2"/>
      <c r="TZU62" s="2"/>
      <c r="TZW62" s="2"/>
      <c r="TZY62" s="2"/>
      <c r="UAA62" s="2"/>
      <c r="UAC62" s="2"/>
      <c r="UAE62" s="2"/>
      <c r="UAG62" s="2"/>
      <c r="UAI62" s="2"/>
      <c r="UAK62" s="2"/>
      <c r="UAM62" s="2"/>
      <c r="UAO62" s="2"/>
      <c r="UAQ62" s="2"/>
      <c r="UAS62" s="2"/>
      <c r="UAU62" s="2"/>
      <c r="UAW62" s="2"/>
      <c r="UAY62" s="2"/>
      <c r="UBA62" s="2"/>
      <c r="UBC62" s="2"/>
      <c r="UBE62" s="2"/>
      <c r="UBG62" s="2"/>
      <c r="UBI62" s="2"/>
      <c r="UBK62" s="2"/>
      <c r="UBM62" s="2"/>
      <c r="UBO62" s="2"/>
      <c r="UBQ62" s="2"/>
      <c r="UBS62" s="2"/>
      <c r="UBU62" s="2"/>
      <c r="UBW62" s="2"/>
      <c r="UBY62" s="2"/>
      <c r="UCA62" s="2"/>
      <c r="UCC62" s="2"/>
      <c r="UCE62" s="2"/>
      <c r="UCG62" s="2"/>
      <c r="UCI62" s="2"/>
      <c r="UCK62" s="2"/>
      <c r="UCM62" s="2"/>
      <c r="UCO62" s="2"/>
      <c r="UCQ62" s="2"/>
      <c r="UCS62" s="2"/>
      <c r="UCU62" s="2"/>
      <c r="UCW62" s="2"/>
      <c r="UCY62" s="2"/>
      <c r="UDA62" s="2"/>
      <c r="UDC62" s="2"/>
      <c r="UDE62" s="2"/>
      <c r="UDG62" s="2"/>
      <c r="UDI62" s="2"/>
      <c r="UDK62" s="2"/>
      <c r="UDM62" s="2"/>
      <c r="UDO62" s="2"/>
      <c r="UDQ62" s="2"/>
      <c r="UDS62" s="2"/>
      <c r="UDU62" s="2"/>
      <c r="UDW62" s="2"/>
      <c r="UDY62" s="2"/>
      <c r="UEA62" s="2"/>
      <c r="UEC62" s="2"/>
      <c r="UEE62" s="2"/>
      <c r="UEG62" s="2"/>
      <c r="UEI62" s="2"/>
      <c r="UEK62" s="2"/>
      <c r="UEM62" s="2"/>
      <c r="UEO62" s="2"/>
      <c r="UEQ62" s="2"/>
      <c r="UES62" s="2"/>
      <c r="UEU62" s="2"/>
      <c r="UEW62" s="2"/>
      <c r="UEY62" s="2"/>
      <c r="UFA62" s="2"/>
      <c r="UFC62" s="2"/>
      <c r="UFE62" s="2"/>
      <c r="UFG62" s="2"/>
      <c r="UFI62" s="2"/>
      <c r="UFK62" s="2"/>
      <c r="UFM62" s="2"/>
      <c r="UFO62" s="2"/>
      <c r="UFQ62" s="2"/>
      <c r="UFS62" s="2"/>
      <c r="UFU62" s="2"/>
      <c r="UFW62" s="2"/>
      <c r="UFY62" s="2"/>
      <c r="UGA62" s="2"/>
      <c r="UGC62" s="2"/>
      <c r="UGE62" s="2"/>
      <c r="UGG62" s="2"/>
      <c r="UGI62" s="2"/>
      <c r="UGK62" s="2"/>
      <c r="UGM62" s="2"/>
      <c r="UGO62" s="2"/>
      <c r="UGQ62" s="2"/>
      <c r="UGS62" s="2"/>
      <c r="UGU62" s="2"/>
      <c r="UGW62" s="2"/>
      <c r="UGY62" s="2"/>
      <c r="UHA62" s="2"/>
      <c r="UHC62" s="2"/>
      <c r="UHE62" s="2"/>
      <c r="UHG62" s="2"/>
      <c r="UHI62" s="2"/>
      <c r="UHK62" s="2"/>
      <c r="UHM62" s="2"/>
      <c r="UHO62" s="2"/>
      <c r="UHQ62" s="2"/>
      <c r="UHS62" s="2"/>
      <c r="UHU62" s="2"/>
      <c r="UHW62" s="2"/>
      <c r="UHY62" s="2"/>
      <c r="UIA62" s="2"/>
      <c r="UIC62" s="2"/>
      <c r="UIE62" s="2"/>
      <c r="UIG62" s="2"/>
      <c r="UII62" s="2"/>
      <c r="UIK62" s="2"/>
      <c r="UIM62" s="2"/>
      <c r="UIO62" s="2"/>
      <c r="UIQ62" s="2"/>
      <c r="UIS62" s="2"/>
      <c r="UIU62" s="2"/>
      <c r="UIW62" s="2"/>
      <c r="UIY62" s="2"/>
      <c r="UJA62" s="2"/>
      <c r="UJC62" s="2"/>
      <c r="UJE62" s="2"/>
      <c r="UJG62" s="2"/>
      <c r="UJI62" s="2"/>
      <c r="UJK62" s="2"/>
      <c r="UJM62" s="2"/>
      <c r="UJO62" s="2"/>
      <c r="UJQ62" s="2"/>
      <c r="UJS62" s="2"/>
      <c r="UJU62" s="2"/>
      <c r="UJW62" s="2"/>
      <c r="UJY62" s="2"/>
      <c r="UKA62" s="2"/>
      <c r="UKC62" s="2"/>
      <c r="UKE62" s="2"/>
      <c r="UKG62" s="2"/>
      <c r="UKI62" s="2"/>
      <c r="UKK62" s="2"/>
      <c r="UKM62" s="2"/>
      <c r="UKO62" s="2"/>
      <c r="UKQ62" s="2"/>
      <c r="UKS62" s="2"/>
      <c r="UKU62" s="2"/>
      <c r="UKW62" s="2"/>
      <c r="UKY62" s="2"/>
      <c r="ULA62" s="2"/>
      <c r="ULC62" s="2"/>
      <c r="ULE62" s="2"/>
      <c r="ULG62" s="2"/>
      <c r="ULI62" s="2"/>
      <c r="ULK62" s="2"/>
      <c r="ULM62" s="2"/>
      <c r="ULO62" s="2"/>
      <c r="ULQ62" s="2"/>
      <c r="ULS62" s="2"/>
      <c r="ULU62" s="2"/>
      <c r="ULW62" s="2"/>
      <c r="ULY62" s="2"/>
      <c r="UMA62" s="2"/>
      <c r="UMC62" s="2"/>
      <c r="UME62" s="2"/>
      <c r="UMG62" s="2"/>
      <c r="UMI62" s="2"/>
      <c r="UMK62" s="2"/>
      <c r="UMM62" s="2"/>
      <c r="UMO62" s="2"/>
      <c r="UMQ62" s="2"/>
      <c r="UMS62" s="2"/>
      <c r="UMU62" s="2"/>
      <c r="UMW62" s="2"/>
      <c r="UMY62" s="2"/>
      <c r="UNA62" s="2"/>
      <c r="UNC62" s="2"/>
      <c r="UNE62" s="2"/>
      <c r="UNG62" s="2"/>
      <c r="UNI62" s="2"/>
      <c r="UNK62" s="2"/>
      <c r="UNM62" s="2"/>
      <c r="UNO62" s="2"/>
      <c r="UNQ62" s="2"/>
      <c r="UNS62" s="2"/>
      <c r="UNU62" s="2"/>
      <c r="UNW62" s="2"/>
      <c r="UNY62" s="2"/>
      <c r="UOA62" s="2"/>
      <c r="UOC62" s="2"/>
      <c r="UOE62" s="2"/>
      <c r="UOG62" s="2"/>
      <c r="UOI62" s="2"/>
      <c r="UOK62" s="2"/>
      <c r="UOM62" s="2"/>
      <c r="UOO62" s="2"/>
      <c r="UOQ62" s="2"/>
      <c r="UOS62" s="2"/>
      <c r="UOU62" s="2"/>
      <c r="UOW62" s="2"/>
      <c r="UOY62" s="2"/>
      <c r="UPA62" s="2"/>
      <c r="UPC62" s="2"/>
      <c r="UPE62" s="2"/>
      <c r="UPG62" s="2"/>
      <c r="UPI62" s="2"/>
      <c r="UPK62" s="2"/>
      <c r="UPM62" s="2"/>
      <c r="UPO62" s="2"/>
      <c r="UPQ62" s="2"/>
      <c r="UPS62" s="2"/>
      <c r="UPU62" s="2"/>
      <c r="UPW62" s="2"/>
      <c r="UPY62" s="2"/>
      <c r="UQA62" s="2"/>
      <c r="UQC62" s="2"/>
      <c r="UQE62" s="2"/>
      <c r="UQG62" s="2"/>
      <c r="UQI62" s="2"/>
      <c r="UQK62" s="2"/>
      <c r="UQM62" s="2"/>
      <c r="UQO62" s="2"/>
      <c r="UQQ62" s="2"/>
      <c r="UQS62" s="2"/>
      <c r="UQU62" s="2"/>
      <c r="UQW62" s="2"/>
      <c r="UQY62" s="2"/>
      <c r="URA62" s="2"/>
      <c r="URC62" s="2"/>
      <c r="URE62" s="2"/>
      <c r="URG62" s="2"/>
      <c r="URI62" s="2"/>
      <c r="URK62" s="2"/>
      <c r="URM62" s="2"/>
      <c r="URO62" s="2"/>
      <c r="URQ62" s="2"/>
      <c r="URS62" s="2"/>
      <c r="URU62" s="2"/>
      <c r="URW62" s="2"/>
      <c r="URY62" s="2"/>
      <c r="USA62" s="2"/>
      <c r="USC62" s="2"/>
      <c r="USE62" s="2"/>
      <c r="USG62" s="2"/>
      <c r="USI62" s="2"/>
      <c r="USK62" s="2"/>
      <c r="USM62" s="2"/>
      <c r="USO62" s="2"/>
      <c r="USQ62" s="2"/>
      <c r="USS62" s="2"/>
      <c r="USU62" s="2"/>
      <c r="USW62" s="2"/>
      <c r="USY62" s="2"/>
      <c r="UTA62" s="2"/>
      <c r="UTC62" s="2"/>
      <c r="UTE62" s="2"/>
      <c r="UTG62" s="2"/>
      <c r="UTI62" s="2"/>
      <c r="UTK62" s="2"/>
      <c r="UTM62" s="2"/>
      <c r="UTO62" s="2"/>
      <c r="UTQ62" s="2"/>
      <c r="UTS62" s="2"/>
      <c r="UTU62" s="2"/>
      <c r="UTW62" s="2"/>
      <c r="UTY62" s="2"/>
      <c r="UUA62" s="2"/>
      <c r="UUC62" s="2"/>
      <c r="UUE62" s="2"/>
      <c r="UUG62" s="2"/>
      <c r="UUI62" s="2"/>
      <c r="UUK62" s="2"/>
      <c r="UUM62" s="2"/>
      <c r="UUO62" s="2"/>
      <c r="UUQ62" s="2"/>
      <c r="UUS62" s="2"/>
      <c r="UUU62" s="2"/>
      <c r="UUW62" s="2"/>
      <c r="UUY62" s="2"/>
      <c r="UVA62" s="2"/>
      <c r="UVC62" s="2"/>
      <c r="UVE62" s="2"/>
      <c r="UVG62" s="2"/>
      <c r="UVI62" s="2"/>
      <c r="UVK62" s="2"/>
      <c r="UVM62" s="2"/>
      <c r="UVO62" s="2"/>
      <c r="UVQ62" s="2"/>
      <c r="UVS62" s="2"/>
      <c r="UVU62" s="2"/>
      <c r="UVW62" s="2"/>
      <c r="UVY62" s="2"/>
      <c r="UWA62" s="2"/>
      <c r="UWC62" s="2"/>
      <c r="UWE62" s="2"/>
      <c r="UWG62" s="2"/>
      <c r="UWI62" s="2"/>
      <c r="UWK62" s="2"/>
      <c r="UWM62" s="2"/>
      <c r="UWO62" s="2"/>
      <c r="UWQ62" s="2"/>
      <c r="UWS62" s="2"/>
      <c r="UWU62" s="2"/>
      <c r="UWW62" s="2"/>
      <c r="UWY62" s="2"/>
      <c r="UXA62" s="2"/>
      <c r="UXC62" s="2"/>
      <c r="UXE62" s="2"/>
      <c r="UXG62" s="2"/>
      <c r="UXI62" s="2"/>
      <c r="UXK62" s="2"/>
      <c r="UXM62" s="2"/>
      <c r="UXO62" s="2"/>
      <c r="UXQ62" s="2"/>
      <c r="UXS62" s="2"/>
      <c r="UXU62" s="2"/>
      <c r="UXW62" s="2"/>
      <c r="UXY62" s="2"/>
      <c r="UYA62" s="2"/>
      <c r="UYC62" s="2"/>
      <c r="UYE62" s="2"/>
      <c r="UYG62" s="2"/>
      <c r="UYI62" s="2"/>
      <c r="UYK62" s="2"/>
      <c r="UYM62" s="2"/>
      <c r="UYO62" s="2"/>
      <c r="UYQ62" s="2"/>
      <c r="UYS62" s="2"/>
      <c r="UYU62" s="2"/>
      <c r="UYW62" s="2"/>
      <c r="UYY62" s="2"/>
      <c r="UZA62" s="2"/>
      <c r="UZC62" s="2"/>
      <c r="UZE62" s="2"/>
      <c r="UZG62" s="2"/>
      <c r="UZI62" s="2"/>
      <c r="UZK62" s="2"/>
      <c r="UZM62" s="2"/>
      <c r="UZO62" s="2"/>
      <c r="UZQ62" s="2"/>
      <c r="UZS62" s="2"/>
      <c r="UZU62" s="2"/>
      <c r="UZW62" s="2"/>
      <c r="UZY62" s="2"/>
      <c r="VAA62" s="2"/>
      <c r="VAC62" s="2"/>
      <c r="VAE62" s="2"/>
      <c r="VAG62" s="2"/>
      <c r="VAI62" s="2"/>
      <c r="VAK62" s="2"/>
      <c r="VAM62" s="2"/>
      <c r="VAO62" s="2"/>
      <c r="VAQ62" s="2"/>
      <c r="VAS62" s="2"/>
      <c r="VAU62" s="2"/>
      <c r="VAW62" s="2"/>
      <c r="VAY62" s="2"/>
      <c r="VBA62" s="2"/>
      <c r="VBC62" s="2"/>
      <c r="VBE62" s="2"/>
      <c r="VBG62" s="2"/>
      <c r="VBI62" s="2"/>
      <c r="VBK62" s="2"/>
      <c r="VBM62" s="2"/>
      <c r="VBO62" s="2"/>
      <c r="VBQ62" s="2"/>
      <c r="VBS62" s="2"/>
      <c r="VBU62" s="2"/>
      <c r="VBW62" s="2"/>
      <c r="VBY62" s="2"/>
      <c r="VCA62" s="2"/>
      <c r="VCC62" s="2"/>
      <c r="VCE62" s="2"/>
      <c r="VCG62" s="2"/>
      <c r="VCI62" s="2"/>
      <c r="VCK62" s="2"/>
      <c r="VCM62" s="2"/>
      <c r="VCO62" s="2"/>
      <c r="VCQ62" s="2"/>
      <c r="VCS62" s="2"/>
      <c r="VCU62" s="2"/>
      <c r="VCW62" s="2"/>
      <c r="VCY62" s="2"/>
      <c r="VDA62" s="2"/>
      <c r="VDC62" s="2"/>
      <c r="VDE62" s="2"/>
      <c r="VDG62" s="2"/>
      <c r="VDI62" s="2"/>
      <c r="VDK62" s="2"/>
      <c r="VDM62" s="2"/>
      <c r="VDO62" s="2"/>
      <c r="VDQ62" s="2"/>
      <c r="VDS62" s="2"/>
      <c r="VDU62" s="2"/>
      <c r="VDW62" s="2"/>
      <c r="VDY62" s="2"/>
      <c r="VEA62" s="2"/>
      <c r="VEC62" s="2"/>
      <c r="VEE62" s="2"/>
      <c r="VEG62" s="2"/>
      <c r="VEI62" s="2"/>
      <c r="VEK62" s="2"/>
      <c r="VEM62" s="2"/>
      <c r="VEO62" s="2"/>
      <c r="VEQ62" s="2"/>
      <c r="VES62" s="2"/>
      <c r="VEU62" s="2"/>
      <c r="VEW62" s="2"/>
      <c r="VEY62" s="2"/>
      <c r="VFA62" s="2"/>
      <c r="VFC62" s="2"/>
      <c r="VFE62" s="2"/>
      <c r="VFG62" s="2"/>
      <c r="VFI62" s="2"/>
      <c r="VFK62" s="2"/>
      <c r="VFM62" s="2"/>
      <c r="VFO62" s="2"/>
      <c r="VFQ62" s="2"/>
      <c r="VFS62" s="2"/>
      <c r="VFU62" s="2"/>
      <c r="VFW62" s="2"/>
      <c r="VFY62" s="2"/>
      <c r="VGA62" s="2"/>
      <c r="VGC62" s="2"/>
      <c r="VGE62" s="2"/>
      <c r="VGG62" s="2"/>
      <c r="VGI62" s="2"/>
      <c r="VGK62" s="2"/>
      <c r="VGM62" s="2"/>
      <c r="VGO62" s="2"/>
      <c r="VGQ62" s="2"/>
      <c r="VGS62" s="2"/>
      <c r="VGU62" s="2"/>
      <c r="VGW62" s="2"/>
      <c r="VGY62" s="2"/>
      <c r="VHA62" s="2"/>
      <c r="VHC62" s="2"/>
      <c r="VHE62" s="2"/>
      <c r="VHG62" s="2"/>
      <c r="VHI62" s="2"/>
      <c r="VHK62" s="2"/>
      <c r="VHM62" s="2"/>
      <c r="VHO62" s="2"/>
      <c r="VHQ62" s="2"/>
      <c r="VHS62" s="2"/>
      <c r="VHU62" s="2"/>
      <c r="VHW62" s="2"/>
      <c r="VHY62" s="2"/>
      <c r="VIA62" s="2"/>
      <c r="VIC62" s="2"/>
      <c r="VIE62" s="2"/>
      <c r="VIG62" s="2"/>
      <c r="VII62" s="2"/>
      <c r="VIK62" s="2"/>
      <c r="VIM62" s="2"/>
      <c r="VIO62" s="2"/>
      <c r="VIQ62" s="2"/>
      <c r="VIS62" s="2"/>
      <c r="VIU62" s="2"/>
      <c r="VIW62" s="2"/>
      <c r="VIY62" s="2"/>
      <c r="VJA62" s="2"/>
      <c r="VJC62" s="2"/>
      <c r="VJE62" s="2"/>
      <c r="VJG62" s="2"/>
      <c r="VJI62" s="2"/>
      <c r="VJK62" s="2"/>
      <c r="VJM62" s="2"/>
      <c r="VJO62" s="2"/>
      <c r="VJQ62" s="2"/>
      <c r="VJS62" s="2"/>
      <c r="VJU62" s="2"/>
      <c r="VJW62" s="2"/>
      <c r="VJY62" s="2"/>
      <c r="VKA62" s="2"/>
      <c r="VKC62" s="2"/>
      <c r="VKE62" s="2"/>
      <c r="VKG62" s="2"/>
      <c r="VKI62" s="2"/>
      <c r="VKK62" s="2"/>
      <c r="VKM62" s="2"/>
      <c r="VKO62" s="2"/>
      <c r="VKQ62" s="2"/>
      <c r="VKS62" s="2"/>
      <c r="VKU62" s="2"/>
      <c r="VKW62" s="2"/>
      <c r="VKY62" s="2"/>
      <c r="VLA62" s="2"/>
      <c r="VLC62" s="2"/>
      <c r="VLE62" s="2"/>
      <c r="VLG62" s="2"/>
      <c r="VLI62" s="2"/>
      <c r="VLK62" s="2"/>
      <c r="VLM62" s="2"/>
      <c r="VLO62" s="2"/>
      <c r="VLQ62" s="2"/>
      <c r="VLS62" s="2"/>
      <c r="VLU62" s="2"/>
      <c r="VLW62" s="2"/>
      <c r="VLY62" s="2"/>
      <c r="VMA62" s="2"/>
      <c r="VMC62" s="2"/>
      <c r="VME62" s="2"/>
      <c r="VMG62" s="2"/>
      <c r="VMI62" s="2"/>
      <c r="VMK62" s="2"/>
      <c r="VMM62" s="2"/>
      <c r="VMO62" s="2"/>
      <c r="VMQ62" s="2"/>
      <c r="VMS62" s="2"/>
      <c r="VMU62" s="2"/>
      <c r="VMW62" s="2"/>
      <c r="VMY62" s="2"/>
      <c r="VNA62" s="2"/>
      <c r="VNC62" s="2"/>
      <c r="VNE62" s="2"/>
      <c r="VNG62" s="2"/>
      <c r="VNI62" s="2"/>
      <c r="VNK62" s="2"/>
      <c r="VNM62" s="2"/>
      <c r="VNO62" s="2"/>
      <c r="VNQ62" s="2"/>
      <c r="VNS62" s="2"/>
      <c r="VNU62" s="2"/>
      <c r="VNW62" s="2"/>
      <c r="VNY62" s="2"/>
      <c r="VOA62" s="2"/>
      <c r="VOC62" s="2"/>
      <c r="VOE62" s="2"/>
      <c r="VOG62" s="2"/>
      <c r="VOI62" s="2"/>
      <c r="VOK62" s="2"/>
      <c r="VOM62" s="2"/>
      <c r="VOO62" s="2"/>
      <c r="VOQ62" s="2"/>
      <c r="VOS62" s="2"/>
      <c r="VOU62" s="2"/>
      <c r="VOW62" s="2"/>
      <c r="VOY62" s="2"/>
      <c r="VPA62" s="2"/>
      <c r="VPC62" s="2"/>
      <c r="VPE62" s="2"/>
      <c r="VPG62" s="2"/>
      <c r="VPI62" s="2"/>
      <c r="VPK62" s="2"/>
      <c r="VPM62" s="2"/>
      <c r="VPO62" s="2"/>
      <c r="VPQ62" s="2"/>
      <c r="VPS62" s="2"/>
      <c r="VPU62" s="2"/>
      <c r="VPW62" s="2"/>
      <c r="VPY62" s="2"/>
      <c r="VQA62" s="2"/>
      <c r="VQC62" s="2"/>
      <c r="VQE62" s="2"/>
      <c r="VQG62" s="2"/>
      <c r="VQI62" s="2"/>
      <c r="VQK62" s="2"/>
      <c r="VQM62" s="2"/>
      <c r="VQO62" s="2"/>
      <c r="VQQ62" s="2"/>
      <c r="VQS62" s="2"/>
      <c r="VQU62" s="2"/>
      <c r="VQW62" s="2"/>
      <c r="VQY62" s="2"/>
      <c r="VRA62" s="2"/>
      <c r="VRC62" s="2"/>
      <c r="VRE62" s="2"/>
      <c r="VRG62" s="2"/>
      <c r="VRI62" s="2"/>
      <c r="VRK62" s="2"/>
      <c r="VRM62" s="2"/>
      <c r="VRO62" s="2"/>
      <c r="VRQ62" s="2"/>
      <c r="VRS62" s="2"/>
      <c r="VRU62" s="2"/>
      <c r="VRW62" s="2"/>
      <c r="VRY62" s="2"/>
      <c r="VSA62" s="2"/>
      <c r="VSC62" s="2"/>
      <c r="VSE62" s="2"/>
      <c r="VSG62" s="2"/>
      <c r="VSI62" s="2"/>
      <c r="VSK62" s="2"/>
      <c r="VSM62" s="2"/>
      <c r="VSO62" s="2"/>
      <c r="VSQ62" s="2"/>
      <c r="VSS62" s="2"/>
      <c r="VSU62" s="2"/>
      <c r="VSW62" s="2"/>
      <c r="VSY62" s="2"/>
      <c r="VTA62" s="2"/>
      <c r="VTC62" s="2"/>
      <c r="VTE62" s="2"/>
      <c r="VTG62" s="2"/>
      <c r="VTI62" s="2"/>
      <c r="VTK62" s="2"/>
      <c r="VTM62" s="2"/>
      <c r="VTO62" s="2"/>
      <c r="VTQ62" s="2"/>
      <c r="VTS62" s="2"/>
      <c r="VTU62" s="2"/>
      <c r="VTW62" s="2"/>
      <c r="VTY62" s="2"/>
      <c r="VUA62" s="2"/>
      <c r="VUC62" s="2"/>
      <c r="VUE62" s="2"/>
      <c r="VUG62" s="2"/>
      <c r="VUI62" s="2"/>
      <c r="VUK62" s="2"/>
      <c r="VUM62" s="2"/>
      <c r="VUO62" s="2"/>
      <c r="VUQ62" s="2"/>
      <c r="VUS62" s="2"/>
      <c r="VUU62" s="2"/>
      <c r="VUW62" s="2"/>
      <c r="VUY62" s="2"/>
      <c r="VVA62" s="2"/>
      <c r="VVC62" s="2"/>
      <c r="VVE62" s="2"/>
      <c r="VVG62" s="2"/>
      <c r="VVI62" s="2"/>
      <c r="VVK62" s="2"/>
      <c r="VVM62" s="2"/>
      <c r="VVO62" s="2"/>
      <c r="VVQ62" s="2"/>
      <c r="VVS62" s="2"/>
      <c r="VVU62" s="2"/>
      <c r="VVW62" s="2"/>
      <c r="VVY62" s="2"/>
      <c r="VWA62" s="2"/>
      <c r="VWC62" s="2"/>
      <c r="VWE62" s="2"/>
      <c r="VWG62" s="2"/>
      <c r="VWI62" s="2"/>
      <c r="VWK62" s="2"/>
      <c r="VWM62" s="2"/>
      <c r="VWO62" s="2"/>
      <c r="VWQ62" s="2"/>
      <c r="VWS62" s="2"/>
      <c r="VWU62" s="2"/>
      <c r="VWW62" s="2"/>
      <c r="VWY62" s="2"/>
      <c r="VXA62" s="2"/>
      <c r="VXC62" s="2"/>
      <c r="VXE62" s="2"/>
      <c r="VXG62" s="2"/>
      <c r="VXI62" s="2"/>
      <c r="VXK62" s="2"/>
      <c r="VXM62" s="2"/>
      <c r="VXO62" s="2"/>
      <c r="VXQ62" s="2"/>
      <c r="VXS62" s="2"/>
      <c r="VXU62" s="2"/>
      <c r="VXW62" s="2"/>
      <c r="VXY62" s="2"/>
      <c r="VYA62" s="2"/>
      <c r="VYC62" s="2"/>
      <c r="VYE62" s="2"/>
      <c r="VYG62" s="2"/>
      <c r="VYI62" s="2"/>
      <c r="VYK62" s="2"/>
      <c r="VYM62" s="2"/>
      <c r="VYO62" s="2"/>
      <c r="VYQ62" s="2"/>
      <c r="VYS62" s="2"/>
      <c r="VYU62" s="2"/>
      <c r="VYW62" s="2"/>
      <c r="VYY62" s="2"/>
      <c r="VZA62" s="2"/>
      <c r="VZC62" s="2"/>
      <c r="VZE62" s="2"/>
      <c r="VZG62" s="2"/>
      <c r="VZI62" s="2"/>
      <c r="VZK62" s="2"/>
      <c r="VZM62" s="2"/>
      <c r="VZO62" s="2"/>
      <c r="VZQ62" s="2"/>
      <c r="VZS62" s="2"/>
      <c r="VZU62" s="2"/>
      <c r="VZW62" s="2"/>
      <c r="VZY62" s="2"/>
      <c r="WAA62" s="2"/>
      <c r="WAC62" s="2"/>
      <c r="WAE62" s="2"/>
      <c r="WAG62" s="2"/>
      <c r="WAI62" s="2"/>
      <c r="WAK62" s="2"/>
      <c r="WAM62" s="2"/>
      <c r="WAO62" s="2"/>
      <c r="WAQ62" s="2"/>
      <c r="WAS62" s="2"/>
      <c r="WAU62" s="2"/>
      <c r="WAW62" s="2"/>
      <c r="WAY62" s="2"/>
      <c r="WBA62" s="2"/>
      <c r="WBC62" s="2"/>
      <c r="WBE62" s="2"/>
      <c r="WBG62" s="2"/>
      <c r="WBI62" s="2"/>
      <c r="WBK62" s="2"/>
      <c r="WBM62" s="2"/>
      <c r="WBO62" s="2"/>
      <c r="WBQ62" s="2"/>
      <c r="WBS62" s="2"/>
      <c r="WBU62" s="2"/>
      <c r="WBW62" s="2"/>
      <c r="WBY62" s="2"/>
      <c r="WCA62" s="2"/>
      <c r="WCC62" s="2"/>
      <c r="WCE62" s="2"/>
      <c r="WCG62" s="2"/>
      <c r="WCI62" s="2"/>
      <c r="WCK62" s="2"/>
      <c r="WCM62" s="2"/>
      <c r="WCO62" s="2"/>
      <c r="WCQ62" s="2"/>
      <c r="WCS62" s="2"/>
      <c r="WCU62" s="2"/>
      <c r="WCW62" s="2"/>
      <c r="WCY62" s="2"/>
      <c r="WDA62" s="2"/>
      <c r="WDC62" s="2"/>
      <c r="WDE62" s="2"/>
      <c r="WDG62" s="2"/>
      <c r="WDI62" s="2"/>
      <c r="WDK62" s="2"/>
      <c r="WDM62" s="2"/>
      <c r="WDO62" s="2"/>
      <c r="WDQ62" s="2"/>
      <c r="WDS62" s="2"/>
      <c r="WDU62" s="2"/>
      <c r="WDW62" s="2"/>
      <c r="WDY62" s="2"/>
      <c r="WEA62" s="2"/>
      <c r="WEC62" s="2"/>
      <c r="WEE62" s="2"/>
      <c r="WEG62" s="2"/>
      <c r="WEI62" s="2"/>
      <c r="WEK62" s="2"/>
      <c r="WEM62" s="2"/>
      <c r="WEO62" s="2"/>
      <c r="WEQ62" s="2"/>
      <c r="WES62" s="2"/>
      <c r="WEU62" s="2"/>
      <c r="WEW62" s="2"/>
      <c r="WEY62" s="2"/>
      <c r="WFA62" s="2"/>
      <c r="WFC62" s="2"/>
      <c r="WFE62" s="2"/>
      <c r="WFG62" s="2"/>
      <c r="WFI62" s="2"/>
      <c r="WFK62" s="2"/>
      <c r="WFM62" s="2"/>
      <c r="WFO62" s="2"/>
      <c r="WFQ62" s="2"/>
      <c r="WFS62" s="2"/>
      <c r="WFU62" s="2"/>
      <c r="WFW62" s="2"/>
      <c r="WFY62" s="2"/>
      <c r="WGA62" s="2"/>
      <c r="WGC62" s="2"/>
      <c r="WGE62" s="2"/>
      <c r="WGG62" s="2"/>
      <c r="WGI62" s="2"/>
      <c r="WGK62" s="2"/>
      <c r="WGM62" s="2"/>
      <c r="WGO62" s="2"/>
      <c r="WGQ62" s="2"/>
      <c r="WGS62" s="2"/>
      <c r="WGU62" s="2"/>
      <c r="WGW62" s="2"/>
      <c r="WGY62" s="2"/>
      <c r="WHA62" s="2"/>
      <c r="WHC62" s="2"/>
      <c r="WHE62" s="2"/>
      <c r="WHG62" s="2"/>
      <c r="WHI62" s="2"/>
      <c r="WHK62" s="2"/>
      <c r="WHM62" s="2"/>
      <c r="WHO62" s="2"/>
      <c r="WHQ62" s="2"/>
      <c r="WHS62" s="2"/>
      <c r="WHU62" s="2"/>
      <c r="WHW62" s="2"/>
      <c r="WHY62" s="2"/>
      <c r="WIA62" s="2"/>
      <c r="WIC62" s="2"/>
      <c r="WIE62" s="2"/>
      <c r="WIG62" s="2"/>
      <c r="WII62" s="2"/>
      <c r="WIK62" s="2"/>
      <c r="WIM62" s="2"/>
      <c r="WIO62" s="2"/>
      <c r="WIQ62" s="2"/>
      <c r="WIS62" s="2"/>
      <c r="WIU62" s="2"/>
      <c r="WIW62" s="2"/>
      <c r="WIY62" s="2"/>
      <c r="WJA62" s="2"/>
      <c r="WJC62" s="2"/>
      <c r="WJE62" s="2"/>
      <c r="WJG62" s="2"/>
      <c r="WJI62" s="2"/>
      <c r="WJK62" s="2"/>
      <c r="WJM62" s="2"/>
      <c r="WJO62" s="2"/>
      <c r="WJQ62" s="2"/>
      <c r="WJS62" s="2"/>
      <c r="WJU62" s="2"/>
      <c r="WJW62" s="2"/>
      <c r="WJY62" s="2"/>
      <c r="WKA62" s="2"/>
      <c r="WKC62" s="2"/>
      <c r="WKE62" s="2"/>
      <c r="WKG62" s="2"/>
      <c r="WKI62" s="2"/>
      <c r="WKK62" s="2"/>
      <c r="WKM62" s="2"/>
      <c r="WKO62" s="2"/>
      <c r="WKQ62" s="2"/>
      <c r="WKS62" s="2"/>
      <c r="WKU62" s="2"/>
      <c r="WKW62" s="2"/>
      <c r="WKY62" s="2"/>
      <c r="WLA62" s="2"/>
      <c r="WLC62" s="2"/>
      <c r="WLE62" s="2"/>
      <c r="WLG62" s="2"/>
      <c r="WLI62" s="2"/>
      <c r="WLK62" s="2"/>
      <c r="WLM62" s="2"/>
      <c r="WLO62" s="2"/>
      <c r="WLQ62" s="2"/>
      <c r="WLS62" s="2"/>
      <c r="WLU62" s="2"/>
      <c r="WLW62" s="2"/>
      <c r="WLY62" s="2"/>
      <c r="WMA62" s="2"/>
      <c r="WMC62" s="2"/>
      <c r="WME62" s="2"/>
      <c r="WMG62" s="2"/>
      <c r="WMI62" s="2"/>
      <c r="WMK62" s="2"/>
      <c r="WMM62" s="2"/>
      <c r="WMO62" s="2"/>
      <c r="WMQ62" s="2"/>
      <c r="WMS62" s="2"/>
      <c r="WMU62" s="2"/>
      <c r="WMW62" s="2"/>
      <c r="WMY62" s="2"/>
      <c r="WNA62" s="2"/>
      <c r="WNC62" s="2"/>
      <c r="WNE62" s="2"/>
      <c r="WNG62" s="2"/>
      <c r="WNI62" s="2"/>
      <c r="WNK62" s="2"/>
      <c r="WNM62" s="2"/>
      <c r="WNO62" s="2"/>
      <c r="WNQ62" s="2"/>
      <c r="WNS62" s="2"/>
      <c r="WNU62" s="2"/>
      <c r="WNW62" s="2"/>
      <c r="WNY62" s="2"/>
      <c r="WOA62" s="2"/>
      <c r="WOC62" s="2"/>
      <c r="WOE62" s="2"/>
      <c r="WOG62" s="2"/>
      <c r="WOI62" s="2"/>
      <c r="WOK62" s="2"/>
      <c r="WOM62" s="2"/>
      <c r="WOO62" s="2"/>
      <c r="WOQ62" s="2"/>
      <c r="WOS62" s="2"/>
      <c r="WOU62" s="2"/>
      <c r="WOW62" s="2"/>
      <c r="WOY62" s="2"/>
      <c r="WPA62" s="2"/>
      <c r="WPC62" s="2"/>
      <c r="WPE62" s="2"/>
      <c r="WPG62" s="2"/>
      <c r="WPI62" s="2"/>
      <c r="WPK62" s="2"/>
      <c r="WPM62" s="2"/>
      <c r="WPO62" s="2"/>
      <c r="WPQ62" s="2"/>
      <c r="WPS62" s="2"/>
      <c r="WPU62" s="2"/>
      <c r="WPW62" s="2"/>
      <c r="WPY62" s="2"/>
      <c r="WQA62" s="2"/>
      <c r="WQC62" s="2"/>
      <c r="WQE62" s="2"/>
      <c r="WQG62" s="2"/>
      <c r="WQI62" s="2"/>
      <c r="WQK62" s="2"/>
      <c r="WQM62" s="2"/>
      <c r="WQO62" s="2"/>
      <c r="WQQ62" s="2"/>
      <c r="WQS62" s="2"/>
      <c r="WQU62" s="2"/>
      <c r="WQW62" s="2"/>
      <c r="WQY62" s="2"/>
      <c r="WRA62" s="2"/>
      <c r="WRC62" s="2"/>
      <c r="WRE62" s="2"/>
      <c r="WRG62" s="2"/>
      <c r="WRI62" s="2"/>
      <c r="WRK62" s="2"/>
      <c r="WRM62" s="2"/>
      <c r="WRO62" s="2"/>
      <c r="WRQ62" s="2"/>
      <c r="WRS62" s="2"/>
      <c r="WRU62" s="2"/>
      <c r="WRW62" s="2"/>
      <c r="WRY62" s="2"/>
      <c r="WSA62" s="2"/>
      <c r="WSC62" s="2"/>
      <c r="WSE62" s="2"/>
      <c r="WSG62" s="2"/>
      <c r="WSI62" s="2"/>
      <c r="WSK62" s="2"/>
      <c r="WSM62" s="2"/>
      <c r="WSO62" s="2"/>
      <c r="WSQ62" s="2"/>
      <c r="WSS62" s="2"/>
      <c r="WSU62" s="2"/>
      <c r="WSW62" s="2"/>
      <c r="WSY62" s="2"/>
      <c r="WTA62" s="2"/>
      <c r="WTC62" s="2"/>
      <c r="WTE62" s="2"/>
      <c r="WTG62" s="2"/>
      <c r="WTI62" s="2"/>
      <c r="WTK62" s="2"/>
      <c r="WTM62" s="2"/>
      <c r="WTO62" s="2"/>
      <c r="WTQ62" s="2"/>
      <c r="WTS62" s="2"/>
      <c r="WTU62" s="2"/>
      <c r="WTW62" s="2"/>
      <c r="WTY62" s="2"/>
      <c r="WUA62" s="2"/>
      <c r="WUC62" s="2"/>
      <c r="WUE62" s="2"/>
      <c r="WUG62" s="2"/>
      <c r="WUI62" s="2"/>
      <c r="WUK62" s="2"/>
      <c r="WUM62" s="2"/>
      <c r="WUO62" s="2"/>
      <c r="WUQ62" s="2"/>
      <c r="WUS62" s="2"/>
      <c r="WUU62" s="2"/>
      <c r="WUW62" s="2"/>
      <c r="WUY62" s="2"/>
      <c r="WVA62" s="2"/>
      <c r="WVC62" s="2"/>
      <c r="WVE62" s="2"/>
      <c r="WVG62" s="2"/>
      <c r="WVI62" s="2"/>
      <c r="WVK62" s="2"/>
      <c r="WVM62" s="2"/>
      <c r="WVO62" s="2"/>
      <c r="WVQ62" s="2"/>
      <c r="WVS62" s="2"/>
      <c r="WVU62" s="2"/>
      <c r="WVW62" s="2"/>
      <c r="WVY62" s="2"/>
      <c r="WWA62" s="2"/>
      <c r="WWC62" s="2"/>
      <c r="WWE62" s="2"/>
      <c r="WWG62" s="2"/>
      <c r="WWI62" s="2"/>
      <c r="WWK62" s="2"/>
      <c r="WWM62" s="2"/>
      <c r="WWO62" s="2"/>
      <c r="WWQ62" s="2"/>
      <c r="WWS62" s="2"/>
      <c r="WWU62" s="2"/>
      <c r="WWW62" s="2"/>
      <c r="WWY62" s="2"/>
      <c r="WXA62" s="2"/>
      <c r="WXC62" s="2"/>
      <c r="WXE62" s="2"/>
      <c r="WXG62" s="2"/>
      <c r="WXI62" s="2"/>
      <c r="WXK62" s="2"/>
      <c r="WXM62" s="2"/>
      <c r="WXO62" s="2"/>
      <c r="WXQ62" s="2"/>
      <c r="WXS62" s="2"/>
      <c r="WXU62" s="2"/>
      <c r="WXW62" s="2"/>
      <c r="WXY62" s="2"/>
      <c r="WYA62" s="2"/>
      <c r="WYC62" s="2"/>
      <c r="WYE62" s="2"/>
      <c r="WYG62" s="2"/>
      <c r="WYI62" s="2"/>
      <c r="WYK62" s="2"/>
      <c r="WYM62" s="2"/>
      <c r="WYO62" s="2"/>
      <c r="WYQ62" s="2"/>
      <c r="WYS62" s="2"/>
      <c r="WYU62" s="2"/>
      <c r="WYW62" s="2"/>
      <c r="WYY62" s="2"/>
      <c r="WZA62" s="2"/>
      <c r="WZC62" s="2"/>
      <c r="WZE62" s="2"/>
      <c r="WZG62" s="2"/>
      <c r="WZI62" s="2"/>
      <c r="WZK62" s="2"/>
      <c r="WZM62" s="2"/>
      <c r="WZO62" s="2"/>
      <c r="WZQ62" s="2"/>
      <c r="WZS62" s="2"/>
      <c r="WZU62" s="2"/>
      <c r="WZW62" s="2"/>
      <c r="WZY62" s="2"/>
      <c r="XAA62" s="2"/>
      <c r="XAC62" s="2"/>
      <c r="XAE62" s="2"/>
      <c r="XAG62" s="2"/>
      <c r="XAI62" s="2"/>
      <c r="XAK62" s="2"/>
      <c r="XAM62" s="2"/>
      <c r="XAO62" s="2"/>
      <c r="XAQ62" s="2"/>
      <c r="XAS62" s="2"/>
      <c r="XAU62" s="2"/>
      <c r="XAW62" s="2"/>
      <c r="XAY62" s="2"/>
      <c r="XBA62" s="2"/>
      <c r="XBC62" s="2"/>
      <c r="XBE62" s="2"/>
      <c r="XBG62" s="2"/>
      <c r="XBI62" s="2"/>
      <c r="XBK62" s="2"/>
      <c r="XBM62" s="2"/>
      <c r="XBO62" s="2"/>
      <c r="XBQ62" s="2"/>
      <c r="XBS62" s="2"/>
      <c r="XBU62" s="2"/>
      <c r="XBW62" s="2"/>
      <c r="XBY62" s="2"/>
      <c r="XCA62" s="2"/>
      <c r="XCC62" s="2"/>
      <c r="XCE62" s="2"/>
      <c r="XCG62" s="2"/>
      <c r="XCI62" s="2"/>
      <c r="XCK62" s="2"/>
      <c r="XCM62" s="2"/>
      <c r="XCO62" s="2"/>
      <c r="XCQ62" s="2"/>
      <c r="XCS62" s="2"/>
      <c r="XCU62" s="2"/>
      <c r="XCW62" s="2"/>
      <c r="XCY62" s="2"/>
      <c r="XDA62" s="2"/>
      <c r="XDC62" s="2"/>
      <c r="XDE62" s="2"/>
      <c r="XDG62" s="2"/>
      <c r="XDI62" s="2"/>
      <c r="XDK62" s="2"/>
      <c r="XDM62" s="2"/>
      <c r="XDO62" s="2"/>
      <c r="XDQ62" s="2"/>
      <c r="XDS62" s="2"/>
      <c r="XDU62" s="2"/>
      <c r="XDW62" s="2"/>
      <c r="XDY62" s="2"/>
      <c r="XEA62" s="2"/>
      <c r="XEC62" s="2"/>
      <c r="XEE62" s="2"/>
      <c r="XEG62" s="2"/>
      <c r="XEI62" s="2"/>
      <c r="XEK62" s="2"/>
      <c r="XEM62" s="2"/>
      <c r="XEO62" s="2"/>
      <c r="XEQ62" s="2"/>
      <c r="XES62" s="2"/>
      <c r="XEU62" s="2"/>
      <c r="XEW62" s="2"/>
      <c r="XEY62" s="2"/>
      <c r="XFA62" s="2"/>
      <c r="XFC62" s="2"/>
    </row>
    <row r="63" spans="1:1023 1025:2047 2049:3071 3073:4095 4097:5119 5121:6143 6145:7167 7169:8191 8193:9215 9217:10239 10241:11263 11265:12287 12289:13311 13313:14335 14337:15359 15361:16383" x14ac:dyDescent="0.25">
      <c r="J63" s="366"/>
    </row>
    <row r="64" spans="1:1023 1025:2047 2049:3071 3073:4095 4097:5119 5121:6143 6145:7167 7169:8191 8193:9215 9217:10239 10241:11263 11265:12287 12289:13311 13313:14335 14337:15359 15361:16383" x14ac:dyDescent="0.25">
      <c r="D64" s="366"/>
      <c r="E64" s="366"/>
      <c r="F64" s="366"/>
      <c r="G64" s="366"/>
      <c r="H64" s="366"/>
      <c r="I64" s="366"/>
      <c r="J64" s="366"/>
    </row>
  </sheetData>
  <sheetProtection formatColumns="0" selectLockedCells="1" selectUnlockedCells="1"/>
  <mergeCells count="33">
    <mergeCell ref="K4:L4"/>
    <mergeCell ref="O4:P4"/>
    <mergeCell ref="K24:L24"/>
    <mergeCell ref="I5:J5"/>
    <mergeCell ref="K5:L5"/>
    <mergeCell ref="O5:P5"/>
    <mergeCell ref="O24:P24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E33:H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topLeftCell="A7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92</v>
      </c>
      <c r="B1" s="5"/>
    </row>
    <row r="3" spans="1:19" ht="15.75" thickBot="1" x14ac:dyDescent="0.3"/>
    <row r="4" spans="1:19" x14ac:dyDescent="0.25">
      <c r="A4" s="437" t="s">
        <v>16</v>
      </c>
      <c r="B4" s="455"/>
      <c r="C4" s="455"/>
      <c r="D4" s="455"/>
      <c r="E4" s="458" t="s">
        <v>1</v>
      </c>
      <c r="F4" s="454"/>
      <c r="G4" s="449" t="s">
        <v>104</v>
      </c>
      <c r="H4" s="449"/>
      <c r="I4" s="148" t="s">
        <v>0</v>
      </c>
      <c r="K4" s="450" t="s">
        <v>19</v>
      </c>
      <c r="L4" s="449"/>
      <c r="M4" s="461" t="s">
        <v>104</v>
      </c>
      <c r="N4" s="462"/>
      <c r="O4" s="148" t="s">
        <v>0</v>
      </c>
      <c r="P4"/>
      <c r="Q4" s="448" t="s">
        <v>22</v>
      </c>
      <c r="R4" s="449"/>
      <c r="S4" s="148" t="s">
        <v>0</v>
      </c>
    </row>
    <row r="5" spans="1:19" x14ac:dyDescent="0.25">
      <c r="A5" s="456"/>
      <c r="B5" s="457"/>
      <c r="C5" s="457"/>
      <c r="D5" s="457"/>
      <c r="E5" s="459" t="s">
        <v>153</v>
      </c>
      <c r="F5" s="447"/>
      <c r="G5" s="451" t="str">
        <f>E5</f>
        <v>jan-maio</v>
      </c>
      <c r="H5" s="451"/>
      <c r="I5" s="149" t="s">
        <v>133</v>
      </c>
      <c r="K5" s="446" t="str">
        <f>E5</f>
        <v>jan-maio</v>
      </c>
      <c r="L5" s="451"/>
      <c r="M5" s="452" t="str">
        <f>E5</f>
        <v>jan-maio</v>
      </c>
      <c r="N5" s="453"/>
      <c r="O5" s="149" t="str">
        <f>I5</f>
        <v>2022 /2021</v>
      </c>
      <c r="P5"/>
      <c r="Q5" s="446" t="str">
        <f>E5</f>
        <v>jan-maio</v>
      </c>
      <c r="R5" s="447"/>
      <c r="S5" s="149" t="str">
        <f>O5</f>
        <v>2022 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155">
        <f>E6</f>
        <v>2021</v>
      </c>
      <c r="H6" s="157">
        <f>F6</f>
        <v>2022</v>
      </c>
      <c r="I6" s="149" t="s">
        <v>1</v>
      </c>
      <c r="K6" s="154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46">
        <v>629521.19000000041</v>
      </c>
      <c r="F7" s="171">
        <v>600777.15000000026</v>
      </c>
      <c r="G7" s="305">
        <f>E7/E15</f>
        <v>0.46708065858278042</v>
      </c>
      <c r="H7" s="306">
        <f>F7/F15</f>
        <v>0.46534049650342307</v>
      </c>
      <c r="I7" s="190">
        <f t="shared" ref="I7:I11" si="0">(F7-E7)/E7</f>
        <v>-4.5660162765927124E-2</v>
      </c>
      <c r="J7" s="51"/>
      <c r="K7" s="46">
        <v>171595.22499999977</v>
      </c>
      <c r="L7" s="171">
        <v>167496.0060000002</v>
      </c>
      <c r="M7" s="305">
        <f>K7/K15</f>
        <v>0.47375294250591221</v>
      </c>
      <c r="N7" s="306">
        <f>L7/L15</f>
        <v>0.46292668154346828</v>
      </c>
      <c r="O7" s="190">
        <f t="shared" ref="O7:O18" si="1">(L7-K7)/K7</f>
        <v>-2.3888887351029616E-2</v>
      </c>
      <c r="P7" s="51"/>
      <c r="Q7" s="295">
        <f t="shared" ref="Q7:Q18" si="2">(K7/E7)*10</f>
        <v>2.7258053855184712</v>
      </c>
      <c r="R7" s="296">
        <f t="shared" ref="R7:R18" si="3">(L7/F7)*10</f>
        <v>2.7879889573030554</v>
      </c>
      <c r="S7" s="67">
        <f>(R7-Q7)/Q7</f>
        <v>2.2812916914373323E-2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97">
        <v>514140.71000000037</v>
      </c>
      <c r="F8" s="298">
        <v>464038.08000000031</v>
      </c>
      <c r="G8" s="307">
        <f>E8/E7</f>
        <v>0.81671708302622825</v>
      </c>
      <c r="H8" s="308">
        <f>F8/F7</f>
        <v>0.77239635362296999</v>
      </c>
      <c r="I8" s="245">
        <f t="shared" si="0"/>
        <v>-9.7449256644158808E-2</v>
      </c>
      <c r="J8" s="56"/>
      <c r="K8" s="297">
        <v>159297.77599999978</v>
      </c>
      <c r="L8" s="298">
        <v>150787.9570000002</v>
      </c>
      <c r="M8" s="312">
        <f>K8/K7</f>
        <v>0.92833455010184573</v>
      </c>
      <c r="N8" s="308">
        <f>L8/L7</f>
        <v>0.90024807516902838</v>
      </c>
      <c r="O8" s="246">
        <f t="shared" si="1"/>
        <v>-5.3420827419458715E-2</v>
      </c>
      <c r="P8" s="56"/>
      <c r="Q8" s="299">
        <f t="shared" si="2"/>
        <v>3.0983303384009342</v>
      </c>
      <c r="R8" s="300">
        <f t="shared" si="3"/>
        <v>3.2494737716352957</v>
      </c>
      <c r="S8" s="210">
        <f t="shared" ref="S8:S18" si="4">(R8-Q8)/Q8</f>
        <v>4.8782220333667685E-2</v>
      </c>
    </row>
    <row r="9" spans="1:19" ht="24" customHeight="1" x14ac:dyDescent="0.25">
      <c r="A9" s="13"/>
      <c r="B9" s="1" t="s">
        <v>37</v>
      </c>
      <c r="D9" s="1"/>
      <c r="E9" s="268">
        <v>71933.94</v>
      </c>
      <c r="F9" s="269">
        <v>94714.829999999973</v>
      </c>
      <c r="G9" s="309">
        <f>E9/E7</f>
        <v>0.11426770241046208</v>
      </c>
      <c r="H9" s="259">
        <f>F9/F7</f>
        <v>0.15765384885227399</v>
      </c>
      <c r="I9" s="210">
        <f t="shared" ref="I9:I10" si="5">(F9-E9)/E9</f>
        <v>0.31669181474002356</v>
      </c>
      <c r="J9" s="7"/>
      <c r="K9" s="268">
        <v>9123.0030000000006</v>
      </c>
      <c r="L9" s="269">
        <v>13190.155999999994</v>
      </c>
      <c r="M9" s="309">
        <f>K9/K7</f>
        <v>5.3165832557403696E-2</v>
      </c>
      <c r="N9" s="259">
        <f>L9/L7</f>
        <v>7.8749077754128524E-2</v>
      </c>
      <c r="O9" s="210">
        <f t="shared" si="1"/>
        <v>0.44581296312190105</v>
      </c>
      <c r="P9" s="7"/>
      <c r="Q9" s="299">
        <f t="shared" si="2"/>
        <v>1.2682473669591852</v>
      </c>
      <c r="R9" s="300">
        <f t="shared" si="3"/>
        <v>1.3926178191947343</v>
      </c>
      <c r="S9" s="210">
        <f t="shared" si="4"/>
        <v>9.8064821954841563E-2</v>
      </c>
    </row>
    <row r="10" spans="1:19" ht="24" customHeight="1" thickBot="1" x14ac:dyDescent="0.3">
      <c r="A10" s="13"/>
      <c r="B10" s="1" t="s">
        <v>36</v>
      </c>
      <c r="D10" s="1"/>
      <c r="E10" s="268">
        <v>43446.54</v>
      </c>
      <c r="F10" s="269">
        <v>42024.240000000013</v>
      </c>
      <c r="G10" s="309">
        <f>E10/E7</f>
        <v>6.9015214563309571E-2</v>
      </c>
      <c r="H10" s="259">
        <f>F10/F7</f>
        <v>6.9949797524756052E-2</v>
      </c>
      <c r="I10" s="218">
        <f t="shared" si="5"/>
        <v>-3.273678410294556E-2</v>
      </c>
      <c r="J10" s="7"/>
      <c r="K10" s="268">
        <v>3174.445999999999</v>
      </c>
      <c r="L10" s="269">
        <v>3517.8929999999991</v>
      </c>
      <c r="M10" s="309">
        <f>K10/K7</f>
        <v>1.8499617340750615E-2</v>
      </c>
      <c r="N10" s="259">
        <f>L10/L7</f>
        <v>2.1002847076843103E-2</v>
      </c>
      <c r="O10" s="248">
        <f t="shared" si="1"/>
        <v>0.10819116154440814</v>
      </c>
      <c r="P10" s="7"/>
      <c r="Q10" s="299">
        <f t="shared" si="2"/>
        <v>0.73065565175040381</v>
      </c>
      <c r="R10" s="300">
        <f t="shared" si="3"/>
        <v>0.83711043911799421</v>
      </c>
      <c r="S10" s="210">
        <f t="shared" si="4"/>
        <v>0.14569761708208337</v>
      </c>
    </row>
    <row r="11" spans="1:19" ht="24" customHeight="1" thickBot="1" x14ac:dyDescent="0.3">
      <c r="A11" s="17" t="s">
        <v>21</v>
      </c>
      <c r="B11" s="18"/>
      <c r="C11" s="18"/>
      <c r="D11" s="18"/>
      <c r="E11" s="46">
        <v>718257.1400000006</v>
      </c>
      <c r="F11" s="171">
        <v>690271.35000000102</v>
      </c>
      <c r="G11" s="305">
        <f>E11/E15</f>
        <v>0.53291934141721964</v>
      </c>
      <c r="H11" s="306">
        <f>F11/F15</f>
        <v>0.53465950349657687</v>
      </c>
      <c r="I11" s="190">
        <f t="shared" si="0"/>
        <v>-3.8963469266730222E-2</v>
      </c>
      <c r="J11" s="51"/>
      <c r="K11" s="46">
        <v>190608.80500000034</v>
      </c>
      <c r="L11" s="171">
        <v>194323.72199999957</v>
      </c>
      <c r="M11" s="305">
        <f>K11/K15</f>
        <v>0.52624705749408773</v>
      </c>
      <c r="N11" s="306">
        <f>L11/L15</f>
        <v>0.53707331845653172</v>
      </c>
      <c r="O11" s="190">
        <f t="shared" si="1"/>
        <v>1.9489744977936478E-2</v>
      </c>
      <c r="P11" s="7"/>
      <c r="Q11" s="301">
        <f t="shared" si="2"/>
        <v>2.6537683287074625</v>
      </c>
      <c r="R11" s="302">
        <f t="shared" si="3"/>
        <v>2.8151787264529999</v>
      </c>
      <c r="S11" s="69">
        <f t="shared" si="4"/>
        <v>6.0823092957836895E-2</v>
      </c>
    </row>
    <row r="12" spans="1:19" s="8" customFormat="1" ht="24" customHeight="1" x14ac:dyDescent="0.25">
      <c r="A12" s="57"/>
      <c r="B12" s="4" t="s">
        <v>33</v>
      </c>
      <c r="C12" s="4"/>
      <c r="D12" s="4"/>
      <c r="E12" s="251">
        <v>576423.06000000064</v>
      </c>
      <c r="F12" s="252">
        <v>526146.26000000106</v>
      </c>
      <c r="G12" s="309">
        <f>E12/E11</f>
        <v>0.80253021919141687</v>
      </c>
      <c r="H12" s="259">
        <f>F12/F11</f>
        <v>0.76223105594633223</v>
      </c>
      <c r="I12" s="245">
        <f t="shared" ref="I12:I18" si="6">(F12-E12)/E12</f>
        <v>-8.7222048333735161E-2</v>
      </c>
      <c r="J12" s="56"/>
      <c r="K12" s="251">
        <v>176556.46900000036</v>
      </c>
      <c r="L12" s="252">
        <v>177618.95799999955</v>
      </c>
      <c r="M12" s="309">
        <f>K12/K11</f>
        <v>0.92627656419125048</v>
      </c>
      <c r="N12" s="259">
        <f>L12/L11</f>
        <v>0.91403641393818058</v>
      </c>
      <c r="O12" s="245">
        <f t="shared" si="1"/>
        <v>6.0178423708688034E-3</v>
      </c>
      <c r="P12" s="56"/>
      <c r="Q12" s="299">
        <f t="shared" si="2"/>
        <v>3.0629667903987072</v>
      </c>
      <c r="R12" s="300">
        <f t="shared" si="3"/>
        <v>3.3758475827614776</v>
      </c>
      <c r="S12" s="210">
        <f t="shared" si="4"/>
        <v>0.10214958691146715</v>
      </c>
    </row>
    <row r="13" spans="1:19" ht="24" customHeight="1" x14ac:dyDescent="0.25">
      <c r="A13" s="13"/>
      <c r="B13" s="4" t="s">
        <v>37</v>
      </c>
      <c r="D13" s="4"/>
      <c r="E13" s="235">
        <v>65151.380000000026</v>
      </c>
      <c r="F13" s="236">
        <v>62654.219999999972</v>
      </c>
      <c r="G13" s="309">
        <f>E13/E11</f>
        <v>9.0707598117298172E-2</v>
      </c>
      <c r="H13" s="259">
        <f>F13/F11</f>
        <v>9.0767522076644028E-2</v>
      </c>
      <c r="I13" s="210">
        <f t="shared" ref="I13:I14" si="7">(F13-E13)/E13</f>
        <v>-3.8328581835105464E-2</v>
      </c>
      <c r="J13" s="212"/>
      <c r="K13" s="235">
        <v>7444.9189999999953</v>
      </c>
      <c r="L13" s="236">
        <v>7288.1130000000012</v>
      </c>
      <c r="M13" s="309">
        <f>K13/K11</f>
        <v>3.9058631105735028E-2</v>
      </c>
      <c r="N13" s="259">
        <f>L13/L11</f>
        <v>3.7505009295777166E-2</v>
      </c>
      <c r="O13" s="210">
        <f t="shared" si="1"/>
        <v>-2.1062149903846399E-2</v>
      </c>
      <c r="P13" s="212"/>
      <c r="Q13" s="299">
        <f t="shared" si="2"/>
        <v>1.1427108681351019</v>
      </c>
      <c r="R13" s="300">
        <f t="shared" si="3"/>
        <v>1.1632277921582943</v>
      </c>
      <c r="S13" s="210">
        <f t="shared" si="4"/>
        <v>1.7954606537238852E-2</v>
      </c>
    </row>
    <row r="14" spans="1:19" ht="24" customHeight="1" thickBot="1" x14ac:dyDescent="0.3">
      <c r="A14" s="13"/>
      <c r="B14" s="1" t="s">
        <v>36</v>
      </c>
      <c r="D14" s="1"/>
      <c r="E14" s="235">
        <v>76682.699999999983</v>
      </c>
      <c r="F14" s="236">
        <v>101470.87000000004</v>
      </c>
      <c r="G14" s="309">
        <f>E14/E11</f>
        <v>0.10676218269128507</v>
      </c>
      <c r="H14" s="259">
        <f>F14/F11</f>
        <v>0.14700142197702379</v>
      </c>
      <c r="I14" s="218">
        <f t="shared" si="7"/>
        <v>0.32325635377992773</v>
      </c>
      <c r="J14" s="212"/>
      <c r="K14" s="235">
        <v>6607.4169999999949</v>
      </c>
      <c r="L14" s="236">
        <v>9416.6510000000017</v>
      </c>
      <c r="M14" s="309">
        <f>K14/K11</f>
        <v>3.466480470301455E-2</v>
      </c>
      <c r="N14" s="259">
        <f>L14/L11</f>
        <v>4.8458576766042094E-2</v>
      </c>
      <c r="O14" s="248">
        <f t="shared" si="1"/>
        <v>0.42516372131500235</v>
      </c>
      <c r="P14" s="212"/>
      <c r="Q14" s="299">
        <f t="shared" si="2"/>
        <v>0.8616568013385022</v>
      </c>
      <c r="R14" s="300">
        <f t="shared" si="3"/>
        <v>0.92801520278677008</v>
      </c>
      <c r="S14" s="210">
        <f t="shared" si="4"/>
        <v>7.7012566192463619E-2</v>
      </c>
    </row>
    <row r="15" spans="1:19" ht="24" customHeight="1" thickBot="1" x14ac:dyDescent="0.3">
      <c r="A15" s="17" t="s">
        <v>12</v>
      </c>
      <c r="B15" s="18"/>
      <c r="C15" s="18"/>
      <c r="D15" s="18"/>
      <c r="E15" s="46">
        <v>1347778.330000001</v>
      </c>
      <c r="F15" s="171">
        <v>1291048.5000000014</v>
      </c>
      <c r="G15" s="305">
        <f>G7+G11</f>
        <v>1</v>
      </c>
      <c r="H15" s="306">
        <f>H7+H11</f>
        <v>1</v>
      </c>
      <c r="I15" s="190">
        <f t="shared" si="6"/>
        <v>-4.2091365276662053E-2</v>
      </c>
      <c r="J15" s="51"/>
      <c r="K15" s="46">
        <v>362204.03000000014</v>
      </c>
      <c r="L15" s="171">
        <v>361819.72799999977</v>
      </c>
      <c r="M15" s="305">
        <f>M7+M11</f>
        <v>1</v>
      </c>
      <c r="N15" s="306">
        <f>N7+N11</f>
        <v>1</v>
      </c>
      <c r="O15" s="190">
        <f t="shared" si="1"/>
        <v>-1.0610097297933825E-3</v>
      </c>
      <c r="P15" s="7"/>
      <c r="Q15" s="301">
        <f t="shared" si="2"/>
        <v>2.6874154446451137</v>
      </c>
      <c r="R15" s="302">
        <f t="shared" si="3"/>
        <v>2.8025262257769508</v>
      </c>
      <c r="S15" s="69">
        <f t="shared" si="4"/>
        <v>4.2833266200506627E-2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97">
        <f>E8+E12</f>
        <v>1090563.7700000009</v>
      </c>
      <c r="F16" s="298">
        <f t="shared" ref="F16:F17" si="8">F8+F12</f>
        <v>990184.34000000136</v>
      </c>
      <c r="G16" s="307">
        <f>E16/E15</f>
        <v>0.80915662889460471</v>
      </c>
      <c r="H16" s="308">
        <f>F16/F15</f>
        <v>0.76696138061428387</v>
      </c>
      <c r="I16" s="246">
        <f t="shared" si="6"/>
        <v>-9.2043613368890387E-2</v>
      </c>
      <c r="J16" s="56"/>
      <c r="K16" s="297">
        <f t="shared" ref="K16:L18" si="9">K8+K12</f>
        <v>335854.24500000011</v>
      </c>
      <c r="L16" s="298">
        <f t="shared" si="9"/>
        <v>328406.91499999975</v>
      </c>
      <c r="M16" s="312">
        <f>K16/K15</f>
        <v>0.92725154107203056</v>
      </c>
      <c r="N16" s="308">
        <f>L16/L15</f>
        <v>0.90765342402777982</v>
      </c>
      <c r="O16" s="246">
        <f t="shared" si="1"/>
        <v>-2.2174291708000782E-2</v>
      </c>
      <c r="P16" s="56"/>
      <c r="Q16" s="299">
        <f t="shared" si="2"/>
        <v>3.0796387541830756</v>
      </c>
      <c r="R16" s="300">
        <f t="shared" si="3"/>
        <v>3.3166240035668437</v>
      </c>
      <c r="S16" s="210">
        <f t="shared" si="4"/>
        <v>7.6952288336374144E-2</v>
      </c>
    </row>
    <row r="17" spans="1:19" ht="24" customHeight="1" x14ac:dyDescent="0.25">
      <c r="A17" s="13"/>
      <c r="B17" s="4" t="s">
        <v>37</v>
      </c>
      <c r="C17" s="4"/>
      <c r="D17" s="213"/>
      <c r="E17" s="235">
        <f>E9+E13</f>
        <v>137085.32000000004</v>
      </c>
      <c r="F17" s="236">
        <f t="shared" si="8"/>
        <v>157369.04999999993</v>
      </c>
      <c r="G17" s="310">
        <f>E17/E15</f>
        <v>0.10171206714682816</v>
      </c>
      <c r="H17" s="259">
        <f>F17/F15</f>
        <v>0.12189243858770585</v>
      </c>
      <c r="I17" s="210">
        <f t="shared" si="6"/>
        <v>0.14796427509524643</v>
      </c>
      <c r="J17" s="212"/>
      <c r="K17" s="235">
        <f t="shared" si="9"/>
        <v>16567.921999999995</v>
      </c>
      <c r="L17" s="236">
        <f t="shared" si="9"/>
        <v>20478.268999999993</v>
      </c>
      <c r="M17" s="309">
        <f>K17/K15</f>
        <v>4.574195930398673E-2</v>
      </c>
      <c r="N17" s="259">
        <f>L17/L15</f>
        <v>5.6597989040553381E-2</v>
      </c>
      <c r="O17" s="210">
        <f t="shared" si="1"/>
        <v>0.23601915798493009</v>
      </c>
      <c r="P17" s="212"/>
      <c r="Q17" s="299">
        <f t="shared" si="2"/>
        <v>1.2085846974716177</v>
      </c>
      <c r="R17" s="300">
        <f t="shared" si="3"/>
        <v>1.3012894848129286</v>
      </c>
      <c r="S17" s="210">
        <f t="shared" si="4"/>
        <v>7.6705246670135008E-2</v>
      </c>
    </row>
    <row r="18" spans="1:19" ht="24" customHeight="1" thickBot="1" x14ac:dyDescent="0.3">
      <c r="A18" s="14"/>
      <c r="B18" s="214" t="s">
        <v>36</v>
      </c>
      <c r="C18" s="214"/>
      <c r="D18" s="215"/>
      <c r="E18" s="255">
        <f>E10+E14</f>
        <v>120129.23999999999</v>
      </c>
      <c r="F18" s="256">
        <f>F10+F14</f>
        <v>143495.11000000004</v>
      </c>
      <c r="G18" s="311">
        <f>E18/E15</f>
        <v>8.9131303958567054E-2</v>
      </c>
      <c r="H18" s="265">
        <f>F18/F15</f>
        <v>0.11114618079801021</v>
      </c>
      <c r="I18" s="247">
        <f t="shared" si="6"/>
        <v>0.19450610026335016</v>
      </c>
      <c r="J18" s="212"/>
      <c r="K18" s="255">
        <f t="shared" si="9"/>
        <v>9781.8629999999939</v>
      </c>
      <c r="L18" s="256">
        <f t="shared" si="9"/>
        <v>12934.544000000002</v>
      </c>
      <c r="M18" s="311">
        <f>K18/K15</f>
        <v>2.7006499623982622E-2</v>
      </c>
      <c r="N18" s="265">
        <f>L18/L15</f>
        <v>3.5748586931666729E-2</v>
      </c>
      <c r="O18" s="247">
        <f t="shared" si="1"/>
        <v>0.32229862552767402</v>
      </c>
      <c r="P18" s="212"/>
      <c r="Q18" s="303">
        <f t="shared" si="2"/>
        <v>0.81427827230073158</v>
      </c>
      <c r="R18" s="304">
        <f t="shared" si="3"/>
        <v>0.90139266766651471</v>
      </c>
      <c r="S18" s="218">
        <f t="shared" si="4"/>
        <v>0.10698356855285192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40"/>
    <col min="19" max="19" width="10.85546875" customWidth="1"/>
  </cols>
  <sheetData>
    <row r="1" spans="1:19" ht="15.75" x14ac:dyDescent="0.25">
      <c r="A1" s="35" t="s">
        <v>154</v>
      </c>
      <c r="B1" s="5"/>
    </row>
    <row r="3" spans="1:19" ht="15.75" thickBot="1" x14ac:dyDescent="0.3"/>
    <row r="4" spans="1:19" x14ac:dyDescent="0.25">
      <c r="A4" s="437" t="s">
        <v>16</v>
      </c>
      <c r="B4" s="455"/>
      <c r="C4" s="455"/>
      <c r="D4" s="455"/>
      <c r="E4" s="458" t="s">
        <v>1</v>
      </c>
      <c r="F4" s="454"/>
      <c r="G4" s="449" t="s">
        <v>104</v>
      </c>
      <c r="H4" s="449"/>
      <c r="I4" s="148" t="s">
        <v>0</v>
      </c>
      <c r="K4" s="450" t="s">
        <v>19</v>
      </c>
      <c r="L4" s="449"/>
      <c r="M4" s="461" t="s">
        <v>13</v>
      </c>
      <c r="N4" s="462"/>
      <c r="O4" s="148" t="s">
        <v>0</v>
      </c>
      <c r="Q4" s="448" t="s">
        <v>22</v>
      </c>
      <c r="R4" s="449"/>
      <c r="S4" s="148" t="s">
        <v>0</v>
      </c>
    </row>
    <row r="5" spans="1:19" x14ac:dyDescent="0.25">
      <c r="A5" s="456"/>
      <c r="B5" s="463"/>
      <c r="C5" s="463"/>
      <c r="D5" s="463"/>
      <c r="E5" s="459" t="s">
        <v>77</v>
      </c>
      <c r="F5" s="447"/>
      <c r="G5" s="451" t="str">
        <f>E5</f>
        <v>maio</v>
      </c>
      <c r="H5" s="451"/>
      <c r="I5" s="149" t="s">
        <v>133</v>
      </c>
      <c r="K5" s="446" t="str">
        <f>E5</f>
        <v>maio</v>
      </c>
      <c r="L5" s="451"/>
      <c r="M5" s="452" t="str">
        <f>E5</f>
        <v>maio</v>
      </c>
      <c r="N5" s="453"/>
      <c r="O5" s="149" t="str">
        <f>I5</f>
        <v>2022 /2021</v>
      </c>
      <c r="Q5" s="446" t="str">
        <f>E5</f>
        <v>maio</v>
      </c>
      <c r="R5" s="447"/>
      <c r="S5" s="149" t="str">
        <f>O5</f>
        <v>2022 /2021</v>
      </c>
    </row>
    <row r="6" spans="1:19" ht="19.5" customHeight="1" thickBot="1" x14ac:dyDescent="0.3">
      <c r="A6" s="438"/>
      <c r="B6" s="464"/>
      <c r="C6" s="464"/>
      <c r="D6" s="464"/>
      <c r="E6" s="117">
        <v>2021</v>
      </c>
      <c r="F6" s="164">
        <v>2022</v>
      </c>
      <c r="G6" s="336">
        <f>E6</f>
        <v>2021</v>
      </c>
      <c r="H6" s="157">
        <f>F6</f>
        <v>2022</v>
      </c>
      <c r="I6" s="149" t="s">
        <v>1</v>
      </c>
      <c r="K6" s="335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Q6" s="335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131070.36999999985</v>
      </c>
      <c r="F7" s="165">
        <v>124892.51999999999</v>
      </c>
      <c r="G7" s="305">
        <f>E7/E15</f>
        <v>0.45237634969176377</v>
      </c>
      <c r="H7" s="306">
        <f>F7/F15</f>
        <v>0.45856703355450401</v>
      </c>
      <c r="I7" s="355">
        <f t="shared" ref="I7:I18" si="0">(F7-E7)/E7</f>
        <v>-4.713384115723384E-2</v>
      </c>
      <c r="J7" s="2"/>
      <c r="K7" s="22">
        <v>35164.128999999986</v>
      </c>
      <c r="L7" s="165">
        <v>34664.073000000019</v>
      </c>
      <c r="M7" s="305">
        <f>K7/K15</f>
        <v>0.45523674916894052</v>
      </c>
      <c r="N7" s="306">
        <f>L7/L15</f>
        <v>0.45075334972724557</v>
      </c>
      <c r="O7" s="355">
        <f t="shared" ref="O7:O18" si="1">(L7-K7)/K7</f>
        <v>-1.4220628072430514E-2</v>
      </c>
      <c r="P7" s="2"/>
      <c r="Q7" s="219">
        <f t="shared" ref="Q7:R18" si="2">(K7/E7)*10</f>
        <v>2.6828434984962679</v>
      </c>
      <c r="R7" s="220">
        <f t="shared" si="2"/>
        <v>2.7755123365274414</v>
      </c>
      <c r="S7" s="349">
        <f>(R7-Q7)/Q7</f>
        <v>3.454127610615914E-2</v>
      </c>
    </row>
    <row r="8" spans="1:19" s="8" customFormat="1" ht="24" customHeight="1" x14ac:dyDescent="0.25">
      <c r="A8" s="57"/>
      <c r="B8" s="205" t="s">
        <v>33</v>
      </c>
      <c r="C8" s="205"/>
      <c r="D8" s="206"/>
      <c r="E8" s="208">
        <v>106267.42999999986</v>
      </c>
      <c r="F8" s="209">
        <v>94897.88</v>
      </c>
      <c r="G8" s="307">
        <f>E8/E7</f>
        <v>0.8107662319103851</v>
      </c>
      <c r="H8" s="308">
        <f>F8/F7</f>
        <v>0.75983637771101109</v>
      </c>
      <c r="I8" s="356">
        <f t="shared" si="0"/>
        <v>-0.10698997802054563</v>
      </c>
      <c r="K8" s="208">
        <v>32605.98599999999</v>
      </c>
      <c r="L8" s="209">
        <v>30958.592000000015</v>
      </c>
      <c r="M8" s="312">
        <f>K8/K7</f>
        <v>0.92725134753088867</v>
      </c>
      <c r="N8" s="308">
        <f>L8/L7</f>
        <v>0.89310312726378116</v>
      </c>
      <c r="O8" s="357">
        <f t="shared" si="1"/>
        <v>-5.0524281032322572E-2</v>
      </c>
      <c r="Q8" s="221">
        <f t="shared" si="2"/>
        <v>3.0682953375272208</v>
      </c>
      <c r="R8" s="222">
        <f t="shared" si="2"/>
        <v>3.262305965106914</v>
      </c>
      <c r="S8" s="358">
        <f t="shared" ref="S8:S18" si="3">(R8-Q8)/Q8</f>
        <v>6.3230753965180159E-2</v>
      </c>
    </row>
    <row r="9" spans="1:19" ht="24" customHeight="1" x14ac:dyDescent="0.25">
      <c r="A9" s="13"/>
      <c r="B9" t="s">
        <v>37</v>
      </c>
      <c r="E9" s="24">
        <v>14191.149999999998</v>
      </c>
      <c r="F9" s="160">
        <v>19229.439999999988</v>
      </c>
      <c r="G9" s="359">
        <f>E9/E7</f>
        <v>0.1082712286537378</v>
      </c>
      <c r="H9" s="259">
        <f>F9/F7</f>
        <v>0.15396790776581326</v>
      </c>
      <c r="I9" s="358">
        <f t="shared" si="0"/>
        <v>0.35503042389094547</v>
      </c>
      <c r="K9" s="24">
        <v>1799.9730000000002</v>
      </c>
      <c r="L9" s="160">
        <v>2774.532000000002</v>
      </c>
      <c r="M9" s="359">
        <f>K9/K7</f>
        <v>5.1187760117704061E-2</v>
      </c>
      <c r="N9" s="259">
        <f>L9/L7</f>
        <v>8.0040565342682043E-2</v>
      </c>
      <c r="O9" s="358">
        <f t="shared" si="1"/>
        <v>0.5414297881134893</v>
      </c>
      <c r="Q9" s="221">
        <f t="shared" si="2"/>
        <v>1.2683771223614722</v>
      </c>
      <c r="R9" s="222">
        <f t="shared" si="2"/>
        <v>1.4428563702323125</v>
      </c>
      <c r="S9" s="358">
        <f t="shared" si="3"/>
        <v>0.13756101777205965</v>
      </c>
    </row>
    <row r="10" spans="1:19" ht="24" customHeight="1" thickBot="1" x14ac:dyDescent="0.3">
      <c r="A10" s="13"/>
      <c r="B10" t="s">
        <v>36</v>
      </c>
      <c r="E10" s="24">
        <v>10611.79</v>
      </c>
      <c r="F10" s="160">
        <v>10765.199999999999</v>
      </c>
      <c r="G10" s="359">
        <f>E10/E7</f>
        <v>8.0962539435877182E-2</v>
      </c>
      <c r="H10" s="259">
        <f>F10/F7</f>
        <v>8.6195714523175607E-2</v>
      </c>
      <c r="I10" s="360">
        <f t="shared" si="0"/>
        <v>1.44565619937822E-2</v>
      </c>
      <c r="K10" s="24">
        <v>758.16999999999985</v>
      </c>
      <c r="L10" s="160">
        <v>930.94899999999973</v>
      </c>
      <c r="M10" s="359">
        <f>K10/K7</f>
        <v>2.1560892351407315E-2</v>
      </c>
      <c r="N10" s="259">
        <f>L10/L7</f>
        <v>2.6856307393536796E-2</v>
      </c>
      <c r="O10" s="361">
        <f t="shared" si="1"/>
        <v>0.22788952345779959</v>
      </c>
      <c r="Q10" s="221">
        <f t="shared" si="2"/>
        <v>0.71446004868170199</v>
      </c>
      <c r="R10" s="222">
        <f t="shared" si="2"/>
        <v>0.86477631627837837</v>
      </c>
      <c r="S10" s="358">
        <f t="shared" si="3"/>
        <v>0.21039142478860082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158667.07999999999</v>
      </c>
      <c r="F11" s="165">
        <v>147461.37999999995</v>
      </c>
      <c r="G11" s="305">
        <f>E11/E15</f>
        <v>0.54762365030823623</v>
      </c>
      <c r="H11" s="306">
        <f>F11/F15</f>
        <v>0.5414329664454961</v>
      </c>
      <c r="I11" s="355">
        <f t="shared" si="0"/>
        <v>-7.0623975685441751E-2</v>
      </c>
      <c r="J11" s="2"/>
      <c r="K11" s="22">
        <v>42079.479000000036</v>
      </c>
      <c r="L11" s="165">
        <v>42238.457000000039</v>
      </c>
      <c r="M11" s="305">
        <f>K11/K15</f>
        <v>0.54476325083105925</v>
      </c>
      <c r="N11" s="306">
        <f>L11/L15</f>
        <v>0.54924665027275443</v>
      </c>
      <c r="O11" s="355">
        <f t="shared" si="1"/>
        <v>3.7780410731797004E-3</v>
      </c>
      <c r="Q11" s="223">
        <f t="shared" si="2"/>
        <v>2.6520610954710984</v>
      </c>
      <c r="R11" s="224">
        <f t="shared" si="2"/>
        <v>2.8643741839388763</v>
      </c>
      <c r="S11" s="362">
        <f t="shared" si="3"/>
        <v>8.0055881378578789E-2</v>
      </c>
    </row>
    <row r="12" spans="1:19" s="8" customFormat="1" ht="24" customHeight="1" x14ac:dyDescent="0.25">
      <c r="A12" s="57"/>
      <c r="B12" s="8" t="s">
        <v>33</v>
      </c>
      <c r="E12" s="36">
        <v>133789.72</v>
      </c>
      <c r="F12" s="161">
        <v>119103.87999999995</v>
      </c>
      <c r="G12" s="359">
        <f>E12/E11</f>
        <v>0.84321032441007937</v>
      </c>
      <c r="H12" s="259">
        <f>F12/F11</f>
        <v>0.8076954115036763</v>
      </c>
      <c r="I12" s="356">
        <f t="shared" si="0"/>
        <v>-0.10976807485657385</v>
      </c>
      <c r="K12" s="36">
        <v>39564.765000000036</v>
      </c>
      <c r="L12" s="161">
        <v>39219.048000000039</v>
      </c>
      <c r="M12" s="359">
        <f>K12/K11</f>
        <v>0.94023894639950278</v>
      </c>
      <c r="N12" s="259">
        <f>L12/L11</f>
        <v>0.92851516806118184</v>
      </c>
      <c r="O12" s="356">
        <f t="shared" si="1"/>
        <v>-8.7380021086943555E-3</v>
      </c>
      <c r="Q12" s="221">
        <f t="shared" si="2"/>
        <v>2.9572350551297988</v>
      </c>
      <c r="R12" s="222">
        <f t="shared" si="2"/>
        <v>3.2928438603343619</v>
      </c>
      <c r="S12" s="358">
        <f t="shared" si="3"/>
        <v>0.11348736199457525</v>
      </c>
    </row>
    <row r="13" spans="1:19" ht="24" customHeight="1" x14ac:dyDescent="0.25">
      <c r="A13" s="13"/>
      <c r="B13" s="8" t="s">
        <v>37</v>
      </c>
      <c r="D13" s="8"/>
      <c r="E13" s="24">
        <v>12796.93</v>
      </c>
      <c r="F13" s="160">
        <v>11527.989999999996</v>
      </c>
      <c r="G13" s="359">
        <f>E13/E11</f>
        <v>8.0652710064368749E-2</v>
      </c>
      <c r="H13" s="259">
        <f>F13/F11</f>
        <v>7.8176333355892913E-2</v>
      </c>
      <c r="I13" s="358">
        <f t="shared" si="0"/>
        <v>-9.9159720339175417E-2</v>
      </c>
      <c r="K13" s="24">
        <v>1424.0309999999995</v>
      </c>
      <c r="L13" s="160">
        <v>1449.8690000000004</v>
      </c>
      <c r="M13" s="359">
        <f>K13/K11</f>
        <v>3.384145987168706E-2</v>
      </c>
      <c r="N13" s="259">
        <f>L13/L11</f>
        <v>3.4325804088913545E-2</v>
      </c>
      <c r="O13" s="358">
        <f t="shared" si="1"/>
        <v>1.8144267926752215E-2</v>
      </c>
      <c r="Q13" s="221">
        <f t="shared" si="2"/>
        <v>1.1127911147439264</v>
      </c>
      <c r="R13" s="222">
        <f t="shared" si="2"/>
        <v>1.2576945330452238</v>
      </c>
      <c r="S13" s="358">
        <f t="shared" si="3"/>
        <v>0.1302161891674003</v>
      </c>
    </row>
    <row r="14" spans="1:19" ht="24" customHeight="1" thickBot="1" x14ac:dyDescent="0.3">
      <c r="A14" s="13"/>
      <c r="B14" t="s">
        <v>36</v>
      </c>
      <c r="E14" s="24">
        <v>12080.43</v>
      </c>
      <c r="F14" s="160">
        <v>16829.509999999998</v>
      </c>
      <c r="G14" s="359">
        <f>E14/E11</f>
        <v>7.6136965525552006E-2</v>
      </c>
      <c r="H14" s="259">
        <f>F14/F11</f>
        <v>0.11412825514043069</v>
      </c>
      <c r="I14" s="360">
        <f t="shared" si="0"/>
        <v>0.39312176801653564</v>
      </c>
      <c r="K14" s="24">
        <v>1090.6829999999995</v>
      </c>
      <c r="L14" s="160">
        <v>1569.5400000000002</v>
      </c>
      <c r="M14" s="359">
        <f>K14/K11</f>
        <v>2.5919593728810156E-2</v>
      </c>
      <c r="N14" s="259">
        <f>L14/L11</f>
        <v>3.7159027849904623E-2</v>
      </c>
      <c r="O14" s="361">
        <f t="shared" si="1"/>
        <v>0.43904324171184556</v>
      </c>
      <c r="Q14" s="221">
        <f t="shared" si="2"/>
        <v>0.90285114023259061</v>
      </c>
      <c r="R14" s="222">
        <f t="shared" si="2"/>
        <v>0.9326118229229492</v>
      </c>
      <c r="S14" s="358">
        <f t="shared" si="3"/>
        <v>3.2963000614577173E-2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289737.44999999984</v>
      </c>
      <c r="F15" s="165">
        <v>272353.89999999991</v>
      </c>
      <c r="G15" s="305">
        <f>G7+G11</f>
        <v>1</v>
      </c>
      <c r="H15" s="306">
        <f>H7+H11</f>
        <v>1</v>
      </c>
      <c r="I15" s="355">
        <f t="shared" si="0"/>
        <v>-5.9997594373802698E-2</v>
      </c>
      <c r="J15" s="2"/>
      <c r="K15" s="22">
        <v>77243.608000000037</v>
      </c>
      <c r="L15" s="165">
        <v>76902.530000000057</v>
      </c>
      <c r="M15" s="305">
        <f>M7+M11</f>
        <v>0.99999999999999978</v>
      </c>
      <c r="N15" s="306">
        <f>N7+N11</f>
        <v>1</v>
      </c>
      <c r="O15" s="355">
        <f t="shared" si="1"/>
        <v>-4.4156145580353957E-3</v>
      </c>
      <c r="Q15" s="223">
        <f t="shared" si="2"/>
        <v>2.6659863265863661</v>
      </c>
      <c r="R15" s="224">
        <f t="shared" si="2"/>
        <v>2.8236250701752419</v>
      </c>
      <c r="S15" s="362">
        <f t="shared" si="3"/>
        <v>5.9129614438316568E-2</v>
      </c>
    </row>
    <row r="16" spans="1:19" s="52" customFormat="1" ht="24" customHeight="1" x14ac:dyDescent="0.25">
      <c r="A16" s="207"/>
      <c r="B16" s="205" t="s">
        <v>33</v>
      </c>
      <c r="C16" s="205"/>
      <c r="D16" s="206"/>
      <c r="E16" s="208">
        <f>E8+E12</f>
        <v>240057.14999999985</v>
      </c>
      <c r="F16" s="209">
        <f t="shared" ref="F16:F17" si="4">F8+F12</f>
        <v>214001.75999999995</v>
      </c>
      <c r="G16" s="307">
        <f>E16/E15</f>
        <v>0.82853338427600565</v>
      </c>
      <c r="H16" s="308">
        <f>F16/F15</f>
        <v>0.78574883634858916</v>
      </c>
      <c r="I16" s="357">
        <f t="shared" si="0"/>
        <v>-0.10853827932223603</v>
      </c>
      <c r="J16" s="8"/>
      <c r="K16" s="208">
        <f t="shared" ref="K16:L18" si="5">K8+K12</f>
        <v>72170.751000000018</v>
      </c>
      <c r="L16" s="209">
        <f t="shared" si="5"/>
        <v>70177.640000000058</v>
      </c>
      <c r="M16" s="312">
        <f>K16/K15</f>
        <v>0.93432651411104439</v>
      </c>
      <c r="N16" s="308">
        <f>L16/L15</f>
        <v>0.91255307205107561</v>
      </c>
      <c r="O16" s="357">
        <f t="shared" si="1"/>
        <v>-2.7616603296811478E-2</v>
      </c>
      <c r="P16" s="8"/>
      <c r="Q16" s="221">
        <f t="shared" si="2"/>
        <v>3.0063987263033014</v>
      </c>
      <c r="R16" s="222">
        <f t="shared" si="2"/>
        <v>3.2793020020022299</v>
      </c>
      <c r="S16" s="358">
        <f t="shared" si="3"/>
        <v>9.077414559528274E-2</v>
      </c>
    </row>
    <row r="17" spans="1:19" ht="24" customHeight="1" x14ac:dyDescent="0.25">
      <c r="A17" s="13"/>
      <c r="B17" s="8" t="s">
        <v>37</v>
      </c>
      <c r="C17" s="8"/>
      <c r="D17" s="213"/>
      <c r="E17" s="24">
        <f>E9+E13</f>
        <v>26988.079999999998</v>
      </c>
      <c r="F17" s="160">
        <f t="shared" si="4"/>
        <v>30757.429999999986</v>
      </c>
      <c r="G17" s="363">
        <f>E17/E15</f>
        <v>9.3146674687721642E-2</v>
      </c>
      <c r="H17" s="259">
        <f>F17/F15</f>
        <v>0.11293185080147557</v>
      </c>
      <c r="I17" s="358">
        <f t="shared" si="0"/>
        <v>0.13966721604500906</v>
      </c>
      <c r="K17" s="24">
        <f t="shared" si="5"/>
        <v>3224.0039999999999</v>
      </c>
      <c r="L17" s="160">
        <f t="shared" si="5"/>
        <v>4224.4010000000026</v>
      </c>
      <c r="M17" s="359">
        <f>K17/K15</f>
        <v>4.1738133205792227E-2</v>
      </c>
      <c r="N17" s="259">
        <f>L17/L15</f>
        <v>5.4931885856030996E-2</v>
      </c>
      <c r="O17" s="358">
        <f t="shared" si="1"/>
        <v>0.31029645124509853</v>
      </c>
      <c r="Q17" s="221">
        <f t="shared" si="2"/>
        <v>1.1946029506359845</v>
      </c>
      <c r="R17" s="222">
        <f t="shared" si="2"/>
        <v>1.373457080126657</v>
      </c>
      <c r="S17" s="358">
        <f t="shared" si="3"/>
        <v>0.14971847289968088</v>
      </c>
    </row>
    <row r="18" spans="1:19" ht="24" customHeight="1" thickBot="1" x14ac:dyDescent="0.3">
      <c r="A18" s="14"/>
      <c r="B18" s="214" t="s">
        <v>36</v>
      </c>
      <c r="C18" s="214"/>
      <c r="D18" s="215"/>
      <c r="E18" s="26">
        <f>E10+E14</f>
        <v>22692.22</v>
      </c>
      <c r="F18" s="162">
        <f>F10+F14</f>
        <v>27594.71</v>
      </c>
      <c r="G18" s="311">
        <f>E18/E15</f>
        <v>7.8319941036272711E-2</v>
      </c>
      <c r="H18" s="265">
        <f>F18/F15</f>
        <v>0.10131931284993535</v>
      </c>
      <c r="I18" s="364">
        <f t="shared" si="0"/>
        <v>0.21604276708052353</v>
      </c>
      <c r="K18" s="26">
        <f t="shared" si="5"/>
        <v>1848.8529999999994</v>
      </c>
      <c r="L18" s="162">
        <f t="shared" si="5"/>
        <v>2500.489</v>
      </c>
      <c r="M18" s="311">
        <f>K18/K15</f>
        <v>2.3935352683163099E-2</v>
      </c>
      <c r="N18" s="265">
        <f>L18/L15</f>
        <v>3.2515042092893409E-2</v>
      </c>
      <c r="O18" s="364">
        <f t="shared" si="1"/>
        <v>0.35245419727798849</v>
      </c>
      <c r="Q18" s="225">
        <f t="shared" si="2"/>
        <v>0.81475192819389175</v>
      </c>
      <c r="R18" s="226">
        <f t="shared" si="2"/>
        <v>0.90614795372011514</v>
      </c>
      <c r="S18" s="360">
        <f t="shared" si="3"/>
        <v>0.11217650718400422</v>
      </c>
    </row>
    <row r="19" spans="1:19" ht="6.75" customHeight="1" x14ac:dyDescent="0.25">
      <c r="Q19" s="227"/>
      <c r="R19" s="227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2022-07-13T14:15:40Z</dcterms:modified>
</cp:coreProperties>
</file>